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iana.mosquera\Documents\2025\Subproyectos\Convocatoria 2025 abril\Formatos\"/>
    </mc:Choice>
  </mc:AlternateContent>
  <bookViews>
    <workbookView xWindow="0" yWindow="0" windowWidth="20490" windowHeight="7650" tabRatio="642" activeTab="3"/>
  </bookViews>
  <sheets>
    <sheet name="1.- Matriz de inversión" sheetId="1" r:id="rId1"/>
    <sheet name="2.- Cronograma actividades GAD" sheetId="2" r:id="rId2"/>
    <sheet name="2.- Cronograma desembo organiza" sheetId="6" r:id="rId3"/>
    <sheet name="3.-Proyección de ingresos-costo" sheetId="3" r:id="rId4"/>
    <sheet name="4.-Flujo de Caja" sheetId="5" r:id="rId5"/>
  </sheets>
  <externalReferences>
    <externalReference r:id="rId6"/>
    <externalReference r:id="rId7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5" l="1"/>
  <c r="E28" i="5"/>
  <c r="F28" i="5"/>
  <c r="G28" i="5"/>
  <c r="D12" i="5"/>
  <c r="E12" i="5"/>
  <c r="F12" i="5"/>
  <c r="G12" i="5"/>
  <c r="D27" i="5"/>
  <c r="E27" i="5"/>
  <c r="F27" i="5"/>
  <c r="G27" i="5"/>
  <c r="H15" i="1"/>
  <c r="H16" i="1"/>
  <c r="H17" i="1"/>
  <c r="I17" i="1" s="1"/>
  <c r="H18" i="1"/>
  <c r="H19" i="1"/>
  <c r="H20" i="1"/>
  <c r="H21" i="1"/>
  <c r="I21" i="1" s="1"/>
  <c r="H22" i="1"/>
  <c r="H23" i="1"/>
  <c r="H24" i="1"/>
  <c r="H25" i="1"/>
  <c r="I25" i="1" s="1"/>
  <c r="H26" i="1"/>
  <c r="H27" i="1"/>
  <c r="H28" i="1"/>
  <c r="H29" i="1"/>
  <c r="I29" i="1" s="1"/>
  <c r="H30" i="1"/>
  <c r="H31" i="1"/>
  <c r="H32" i="1"/>
  <c r="H33" i="1"/>
  <c r="I33" i="1" s="1"/>
  <c r="H34" i="1"/>
  <c r="H35" i="1"/>
  <c r="H36" i="1"/>
  <c r="I36" i="1" s="1"/>
  <c r="H37" i="1"/>
  <c r="I37" i="1" s="1"/>
  <c r="H38" i="1"/>
  <c r="H39" i="1"/>
  <c r="H40" i="1"/>
  <c r="H41" i="1"/>
  <c r="I41" i="1" s="1"/>
  <c r="H42" i="1"/>
  <c r="I42" i="1" s="1"/>
  <c r="H43" i="1"/>
  <c r="H44" i="1"/>
  <c r="I44" i="1" s="1"/>
  <c r="H45" i="1"/>
  <c r="I45" i="1" s="1"/>
  <c r="H46" i="1"/>
  <c r="H47" i="1"/>
  <c r="H48" i="1"/>
  <c r="H78" i="1"/>
  <c r="F78" i="1"/>
  <c r="F70" i="1"/>
  <c r="G70" i="1"/>
  <c r="G74" i="1"/>
  <c r="H74" i="1"/>
  <c r="I77" i="1"/>
  <c r="I73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8" i="1"/>
  <c r="I47" i="1"/>
  <c r="I46" i="1"/>
  <c r="I43" i="1"/>
  <c r="I40" i="1"/>
  <c r="I39" i="1"/>
  <c r="I38" i="1"/>
  <c r="I35" i="1"/>
  <c r="I34" i="1"/>
  <c r="I32" i="1"/>
  <c r="I31" i="1"/>
  <c r="I30" i="1"/>
  <c r="I28" i="1"/>
  <c r="I27" i="1"/>
  <c r="I26" i="1"/>
  <c r="I24" i="1"/>
  <c r="I23" i="1"/>
  <c r="I22" i="1"/>
  <c r="I20" i="1"/>
  <c r="I19" i="1"/>
  <c r="I18" i="1"/>
  <c r="I16" i="1"/>
  <c r="I15" i="1"/>
  <c r="I14" i="1"/>
  <c r="I11" i="1"/>
  <c r="E37" i="6"/>
  <c r="C37" i="6"/>
  <c r="G36" i="6"/>
  <c r="G35" i="6"/>
  <c r="G34" i="6"/>
  <c r="J26" i="6"/>
  <c r="I26" i="6"/>
  <c r="H26" i="6"/>
  <c r="G26" i="6"/>
  <c r="F26" i="6"/>
  <c r="E26" i="6"/>
  <c r="D26" i="6"/>
  <c r="C26" i="6"/>
  <c r="K26" i="6" s="1"/>
  <c r="A26" i="6"/>
  <c r="K25" i="6"/>
  <c r="B25" i="6"/>
  <c r="K24" i="6"/>
  <c r="B24" i="6"/>
  <c r="A23" i="6"/>
  <c r="H21" i="6"/>
  <c r="H28" i="6" s="1"/>
  <c r="D21" i="6"/>
  <c r="D28" i="6" s="1"/>
  <c r="A21" i="6"/>
  <c r="J20" i="6"/>
  <c r="I20" i="6"/>
  <c r="H20" i="6"/>
  <c r="G20" i="6"/>
  <c r="F20" i="6"/>
  <c r="E20" i="6"/>
  <c r="D20" i="6"/>
  <c r="C20" i="6"/>
  <c r="K20" i="6" s="1"/>
  <c r="K19" i="6"/>
  <c r="B19" i="6"/>
  <c r="K18" i="6"/>
  <c r="B18" i="6"/>
  <c r="K17" i="6"/>
  <c r="B17" i="6"/>
  <c r="B20" i="6" s="1"/>
  <c r="J14" i="6"/>
  <c r="J21" i="6" s="1"/>
  <c r="I14" i="6"/>
  <c r="I21" i="6" s="1"/>
  <c r="I28" i="6" s="1"/>
  <c r="H14" i="6"/>
  <c r="G14" i="6"/>
  <c r="F14" i="6"/>
  <c r="E14" i="6"/>
  <c r="E21" i="6" s="1"/>
  <c r="E28" i="6" s="1"/>
  <c r="D14" i="6"/>
  <c r="C14" i="6"/>
  <c r="C21" i="6" s="1"/>
  <c r="K13" i="6"/>
  <c r="B13" i="6"/>
  <c r="K12" i="6"/>
  <c r="B12" i="6"/>
  <c r="K11" i="6"/>
  <c r="B11" i="6"/>
  <c r="K8" i="6"/>
  <c r="B8" i="6"/>
  <c r="D26" i="5"/>
  <c r="E26" i="5" s="1"/>
  <c r="F26" i="5" s="1"/>
  <c r="G26" i="5" s="1"/>
  <c r="A26" i="5"/>
  <c r="A25" i="5"/>
  <c r="A24" i="5"/>
  <c r="A23" i="5"/>
  <c r="D22" i="5"/>
  <c r="E22" i="5" s="1"/>
  <c r="F22" i="5" s="1"/>
  <c r="G22" i="5" s="1"/>
  <c r="A22" i="5"/>
  <c r="A21" i="5"/>
  <c r="A11" i="5"/>
  <c r="A10" i="5"/>
  <c r="F9" i="5"/>
  <c r="G9" i="5" s="1"/>
  <c r="A9" i="5"/>
  <c r="D8" i="5"/>
  <c r="E8" i="5" s="1"/>
  <c r="F8" i="5" s="1"/>
  <c r="G8" i="5" s="1"/>
  <c r="A8" i="5"/>
  <c r="D7" i="5"/>
  <c r="E7" i="5" s="1"/>
  <c r="F7" i="5" s="1"/>
  <c r="G7" i="5" s="1"/>
  <c r="A7" i="5"/>
  <c r="D6" i="5"/>
  <c r="E6" i="5" s="1"/>
  <c r="F6" i="5" s="1"/>
  <c r="G6" i="5" s="1"/>
  <c r="C6" i="5"/>
  <c r="A6" i="5"/>
  <c r="A5" i="5"/>
  <c r="E77" i="3"/>
  <c r="C77" i="3"/>
  <c r="E57" i="3"/>
  <c r="D57" i="3"/>
  <c r="C57" i="3"/>
  <c r="C47" i="3"/>
  <c r="E46" i="3"/>
  <c r="C26" i="5" s="1"/>
  <c r="E45" i="3"/>
  <c r="C25" i="5" s="1"/>
  <c r="D25" i="5" s="1"/>
  <c r="E25" i="5" s="1"/>
  <c r="F25" i="5" s="1"/>
  <c r="G25" i="5" s="1"/>
  <c r="E43" i="3"/>
  <c r="C23" i="5" s="1"/>
  <c r="D23" i="5" s="1"/>
  <c r="E23" i="5" s="1"/>
  <c r="F23" i="5" s="1"/>
  <c r="G23" i="5" s="1"/>
  <c r="E42" i="3"/>
  <c r="C22" i="5" s="1"/>
  <c r="E41" i="3"/>
  <c r="C21" i="5" s="1"/>
  <c r="D21" i="5" s="1"/>
  <c r="E21" i="5" s="1"/>
  <c r="F21" i="5" s="1"/>
  <c r="G21" i="5" s="1"/>
  <c r="E40" i="3"/>
  <c r="C20" i="5" s="1"/>
  <c r="D20" i="5" s="1"/>
  <c r="E20" i="5" s="1"/>
  <c r="F20" i="5" s="1"/>
  <c r="G20" i="5" s="1"/>
  <c r="A40" i="3"/>
  <c r="A20" i="5" s="1"/>
  <c r="E39" i="3"/>
  <c r="C19" i="5" s="1"/>
  <c r="A39" i="3"/>
  <c r="A19" i="5" s="1"/>
  <c r="D35" i="3"/>
  <c r="C35" i="3"/>
  <c r="E34" i="3"/>
  <c r="C11" i="5" s="1"/>
  <c r="D11" i="5" s="1"/>
  <c r="E11" i="5" s="1"/>
  <c r="F11" i="5" s="1"/>
  <c r="G11" i="5" s="1"/>
  <c r="E33" i="3"/>
  <c r="C10" i="5" s="1"/>
  <c r="D10" i="5" s="1"/>
  <c r="E10" i="5" s="1"/>
  <c r="F10" i="5" s="1"/>
  <c r="G10" i="5" s="1"/>
  <c r="E32" i="3"/>
  <c r="C9" i="5" s="1"/>
  <c r="D9" i="5" s="1"/>
  <c r="E9" i="5" s="1"/>
  <c r="E31" i="3"/>
  <c r="C8" i="5" s="1"/>
  <c r="E30" i="3"/>
  <c r="C7" i="5" s="1"/>
  <c r="E29" i="3"/>
  <c r="E28" i="3"/>
  <c r="E35" i="3" s="1"/>
  <c r="D28" i="3"/>
  <c r="P13" i="3"/>
  <c r="O13" i="3"/>
  <c r="N13" i="3"/>
  <c r="M13" i="3"/>
  <c r="L13" i="3"/>
  <c r="Q13" i="3" s="1"/>
  <c r="R13" i="3" s="1"/>
  <c r="Q12" i="3"/>
  <c r="R12" i="3" s="1"/>
  <c r="P12" i="3"/>
  <c r="O12" i="3"/>
  <c r="N12" i="3"/>
  <c r="M12" i="3"/>
  <c r="L12" i="3"/>
  <c r="P11" i="3"/>
  <c r="O11" i="3"/>
  <c r="N11" i="3"/>
  <c r="Q11" i="3" s="1"/>
  <c r="R11" i="3" s="1"/>
  <c r="M11" i="3"/>
  <c r="L11" i="3"/>
  <c r="P10" i="3"/>
  <c r="O10" i="3"/>
  <c r="N10" i="3"/>
  <c r="M10" i="3"/>
  <c r="Q10" i="3" s="1"/>
  <c r="R10" i="3" s="1"/>
  <c r="L10" i="3"/>
  <c r="P9" i="3"/>
  <c r="O9" i="3"/>
  <c r="N9" i="3"/>
  <c r="M9" i="3"/>
  <c r="L9" i="3"/>
  <c r="P4" i="3"/>
  <c r="O4" i="3"/>
  <c r="N4" i="3"/>
  <c r="M4" i="3"/>
  <c r="Q4" i="3" s="1"/>
  <c r="R4" i="3" s="1"/>
  <c r="L4" i="3"/>
  <c r="P3" i="3"/>
  <c r="O3" i="3"/>
  <c r="N3" i="3"/>
  <c r="M3" i="3"/>
  <c r="L3" i="3"/>
  <c r="Q3" i="3" s="1"/>
  <c r="A29" i="2"/>
  <c r="B28" i="2"/>
  <c r="N28" i="2" s="1"/>
  <c r="O28" i="2" s="1"/>
  <c r="O29" i="2" s="1"/>
  <c r="A25" i="2"/>
  <c r="O24" i="2"/>
  <c r="O25" i="2" s="1"/>
  <c r="B24" i="2"/>
  <c r="B25" i="2" s="1"/>
  <c r="B23" i="2"/>
  <c r="A23" i="2"/>
  <c r="A21" i="2"/>
  <c r="O19" i="2"/>
  <c r="O18" i="2"/>
  <c r="B18" i="2"/>
  <c r="O17" i="2"/>
  <c r="B17" i="2"/>
  <c r="N14" i="2"/>
  <c r="M14" i="2"/>
  <c r="M21" i="2" s="1"/>
  <c r="M31" i="2" s="1"/>
  <c r="L14" i="2"/>
  <c r="L21" i="2" s="1"/>
  <c r="L31" i="2" s="1"/>
  <c r="K14" i="2"/>
  <c r="K21" i="2" s="1"/>
  <c r="K31" i="2" s="1"/>
  <c r="J14" i="2"/>
  <c r="J21" i="2" s="1"/>
  <c r="J31" i="2" s="1"/>
  <c r="I14" i="2"/>
  <c r="I21" i="2" s="1"/>
  <c r="I31" i="2" s="1"/>
  <c r="H14" i="2"/>
  <c r="G14" i="2"/>
  <c r="G21" i="2" s="1"/>
  <c r="G31" i="2" s="1"/>
  <c r="F14" i="2"/>
  <c r="E14" i="2"/>
  <c r="E21" i="2" s="1"/>
  <c r="E31" i="2" s="1"/>
  <c r="D14" i="2"/>
  <c r="D21" i="2" s="1"/>
  <c r="D31" i="2" s="1"/>
  <c r="C14" i="2"/>
  <c r="O13" i="2"/>
  <c r="O12" i="2"/>
  <c r="O11" i="2"/>
  <c r="O8" i="2"/>
  <c r="A80" i="1"/>
  <c r="A28" i="6" s="1"/>
  <c r="E78" i="1"/>
  <c r="E77" i="1"/>
  <c r="G77" i="1" s="1"/>
  <c r="G78" i="1" s="1"/>
  <c r="E74" i="1"/>
  <c r="F73" i="1"/>
  <c r="F74" i="1" s="1"/>
  <c r="F80" i="1" s="1"/>
  <c r="E73" i="1"/>
  <c r="H69" i="1"/>
  <c r="I69" i="1" s="1"/>
  <c r="H68" i="1"/>
  <c r="I68" i="1" s="1"/>
  <c r="E66" i="1"/>
  <c r="H66" i="1" s="1"/>
  <c r="E65" i="1"/>
  <c r="H65" i="1" s="1"/>
  <c r="H64" i="1"/>
  <c r="E64" i="1"/>
  <c r="E63" i="1"/>
  <c r="H63" i="1" s="1"/>
  <c r="E62" i="1"/>
  <c r="H62" i="1" s="1"/>
  <c r="E61" i="1"/>
  <c r="H61" i="1" s="1"/>
  <c r="E60" i="1"/>
  <c r="H60" i="1" s="1"/>
  <c r="E59" i="1"/>
  <c r="H59" i="1" s="1"/>
  <c r="E58" i="1"/>
  <c r="H58" i="1" s="1"/>
  <c r="E57" i="1"/>
  <c r="H57" i="1" s="1"/>
  <c r="H56" i="1"/>
  <c r="E56" i="1"/>
  <c r="E55" i="1"/>
  <c r="H55" i="1" s="1"/>
  <c r="E54" i="1"/>
  <c r="H54" i="1" s="1"/>
  <c r="E53" i="1"/>
  <c r="H53" i="1" s="1"/>
  <c r="E52" i="1"/>
  <c r="H52" i="1" s="1"/>
  <c r="E51" i="1"/>
  <c r="E50" i="1"/>
  <c r="H50" i="1" s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H14" i="1" s="1"/>
  <c r="E11" i="1"/>
  <c r="A9" i="1"/>
  <c r="B20" i="2" l="1"/>
  <c r="O14" i="2"/>
  <c r="Q5" i="3"/>
  <c r="R3" i="3"/>
  <c r="R5" i="3" s="1"/>
  <c r="B12" i="2"/>
  <c r="Q9" i="3"/>
  <c r="I78" i="1"/>
  <c r="G80" i="1"/>
  <c r="B11" i="2"/>
  <c r="B14" i="2" s="1"/>
  <c r="D19" i="5"/>
  <c r="E70" i="1"/>
  <c r="E80" i="1" s="1"/>
  <c r="H11" i="1"/>
  <c r="H51" i="1"/>
  <c r="I74" i="1"/>
  <c r="B8" i="2"/>
  <c r="H21" i="2"/>
  <c r="H31" i="2" s="1"/>
  <c r="A31" i="2"/>
  <c r="C5" i="5"/>
  <c r="F21" i="6"/>
  <c r="F28" i="6" s="1"/>
  <c r="B14" i="6"/>
  <c r="B21" i="6" s="1"/>
  <c r="B28" i="6" s="1"/>
  <c r="G21" i="6"/>
  <c r="G28" i="6" s="1"/>
  <c r="B26" i="6"/>
  <c r="O20" i="2"/>
  <c r="J28" i="6"/>
  <c r="G37" i="6"/>
  <c r="K14" i="6"/>
  <c r="F21" i="2"/>
  <c r="F31" i="2" s="1"/>
  <c r="N21" i="2"/>
  <c r="N31" i="2" s="1"/>
  <c r="C21" i="2"/>
  <c r="B29" i="2"/>
  <c r="K21" i="6"/>
  <c r="C28" i="6"/>
  <c r="B21" i="2" l="1"/>
  <c r="B31" i="2" s="1"/>
  <c r="I70" i="1"/>
  <c r="H70" i="1"/>
  <c r="H80" i="1" s="1"/>
  <c r="Q14" i="3"/>
  <c r="D44" i="3" s="1"/>
  <c r="R9" i="3"/>
  <c r="R14" i="3" s="1"/>
  <c r="C12" i="5"/>
  <c r="D5" i="5"/>
  <c r="K28" i="6"/>
  <c r="E19" i="5"/>
  <c r="C31" i="2"/>
  <c r="O21" i="2"/>
  <c r="O31" i="2" s="1"/>
  <c r="E5" i="5" l="1"/>
  <c r="F19" i="5"/>
  <c r="D47" i="3"/>
  <c r="E44" i="3"/>
  <c r="B15" i="5"/>
  <c r="I80" i="1"/>
  <c r="B28" i="5" l="1"/>
  <c r="C24" i="5"/>
  <c r="E47" i="3"/>
  <c r="B59" i="3" s="1"/>
  <c r="G19" i="5"/>
  <c r="F5" i="5"/>
  <c r="G5" i="5" l="1"/>
  <c r="D24" i="5"/>
  <c r="C27" i="5"/>
  <c r="C28" i="5" s="1"/>
  <c r="E24" i="5" l="1"/>
  <c r="F24" i="5" l="1"/>
  <c r="G24" i="5" l="1"/>
  <c r="B35" i="5" l="1"/>
  <c r="B33" i="5"/>
  <c r="B34" i="5"/>
</calcChain>
</file>

<file path=xl/sharedStrings.xml><?xml version="1.0" encoding="utf-8"?>
<sst xmlns="http://schemas.openxmlformats.org/spreadsheetml/2006/main" count="340" uniqueCount="243">
  <si>
    <t>MATRIZ DE INVERSIÓN</t>
  </si>
  <si>
    <t xml:space="preserve">Rubros de Inversión </t>
  </si>
  <si>
    <t>TOTAL INVERSIÓN</t>
  </si>
  <si>
    <t>ARREGLOS INSTITUCIONALES</t>
  </si>
  <si>
    <t>Comunidad</t>
  </si>
  <si>
    <t>Entidad Ejecutora</t>
  </si>
  <si>
    <t>SGDPN</t>
  </si>
  <si>
    <t>TOTAL</t>
  </si>
  <si>
    <t>Descripción</t>
  </si>
  <si>
    <t>Unidad</t>
  </si>
  <si>
    <t>Cantidad</t>
  </si>
  <si>
    <t>Costo unitario</t>
  </si>
  <si>
    <t>5 = 3 * 4</t>
  </si>
  <si>
    <t>9 = 6+7+8</t>
  </si>
  <si>
    <t>Infraestructura comunitatia productiva, turística, agropecuaria y artesanal.</t>
  </si>
  <si>
    <t>Presupuesto referencial de obra</t>
  </si>
  <si>
    <t>U</t>
  </si>
  <si>
    <t>Dotación de suministros y materiales para proyecto de desarrollo comunitario, productivo, de turismo y artesanía.</t>
  </si>
  <si>
    <t>Licuadora Oster  Profesional ref: blstbpst- 30</t>
  </si>
  <si>
    <t>Sarten grandes  Acero Inoxidable</t>
  </si>
  <si>
    <t>Sarten teflon mediano  Teflon mediano</t>
  </si>
  <si>
    <t>Cilindros de gas  Normal</t>
  </si>
  <si>
    <t xml:space="preserve">Congeladores  Indurama ci 400 litros </t>
  </si>
  <si>
    <t>Cosina Industrial  6 quemadores marca nacional, metalica</t>
  </si>
  <si>
    <t>Refrigeradora  12 pies Indurama</t>
  </si>
  <si>
    <t>Vajillas  48 piezas color blanco</t>
  </si>
  <si>
    <t>Microondas  Panasonic</t>
  </si>
  <si>
    <t>Cafetera De 12 tazas Hamilton beach</t>
  </si>
  <si>
    <t>Tazas Porcelana</t>
  </si>
  <si>
    <t xml:space="preserve">Tostadora de pan oster </t>
  </si>
  <si>
    <t xml:space="preserve">Batidora oster </t>
  </si>
  <si>
    <t>Ollas grandes Acero Inoxidable Tramontina</t>
  </si>
  <si>
    <t>Ollas medianas  Acero Inoxidable Tramontina</t>
  </si>
  <si>
    <t>Ollas pequeñas  Acero Inoxidable Tramontina</t>
  </si>
  <si>
    <t>Kuchillos  Tramontina</t>
  </si>
  <si>
    <t>Tablas de picar  De plastico marca Rey</t>
  </si>
  <si>
    <t xml:space="preserve">Docenas de vasos de vidrio  8 onzas </t>
  </si>
  <si>
    <t xml:space="preserve">Juegos de cucharones  Todo tamaño Tramontina </t>
  </si>
  <si>
    <t>Docenas  de juego de cubiertos  Tramontina</t>
  </si>
  <si>
    <t>Docenas de platos  Porcelanato</t>
  </si>
  <si>
    <t>Docenas de cucharas Tramontina</t>
  </si>
  <si>
    <t>Cervicio de 6 bandejas  Producto Nacional</t>
  </si>
  <si>
    <t>jaras Vidrios</t>
  </si>
  <si>
    <t>Tachos de basura para baños pika</t>
  </si>
  <si>
    <t>Tachos de basura grande pika</t>
  </si>
  <si>
    <t>Juegos de comedor Para 6 personas</t>
  </si>
  <si>
    <t xml:space="preserve">Servilleteros </t>
  </si>
  <si>
    <t xml:space="preserve">Horno de  2 puertas  nacional </t>
  </si>
  <si>
    <t>Estanterias para cosina De madera</t>
  </si>
  <si>
    <t>Bandejas plásticas pika</t>
  </si>
  <si>
    <t>Estractores de olores  nacional</t>
  </si>
  <si>
    <t xml:space="preserve">Estractor de jugo Nacional </t>
  </si>
  <si>
    <t>Dispensadores de agua fría y caliente Indurama</t>
  </si>
  <si>
    <t>DORMITORIO</t>
  </si>
  <si>
    <t>Camas de 2 plazas  De madera pino</t>
  </si>
  <si>
    <t xml:space="preserve">Camas de Plaza imedia De madera  pino </t>
  </si>
  <si>
    <t>Juegos de sabanas  de 2 plazas en microfibra</t>
  </si>
  <si>
    <t>Toldos de 2 plazas  En micro fibra</t>
  </si>
  <si>
    <t>Toldos para plaza imedia  En micro Fibra</t>
  </si>
  <si>
    <t>Cobijas 2 plaza  Sherpa,Copos Haus 100% en poliester</t>
  </si>
  <si>
    <t>Cobijas plaza imedia Sherpa,Copos Haus 100% en poliester</t>
  </si>
  <si>
    <t>Almuadas 70*50 cm Tela anti ácaros, 100% algodón</t>
  </si>
  <si>
    <t>Toalla de cuerpo  Tejido elaborado de algodón tamaño 1.40¨*0.70</t>
  </si>
  <si>
    <t>Lavadora e ropa de 38kg 6 programas, 3 enjagues, 12 niveles de agua</t>
  </si>
  <si>
    <t>secadora de ropa de 38kg Ancho:73cm, alto: 100cm y Profundidad: 74cm</t>
  </si>
  <si>
    <t>Veladores clásicos  de madera De tres cajones de pino</t>
  </si>
  <si>
    <t>Juego de sala para esteriores</t>
  </si>
  <si>
    <t>Juego de sala para interior Tipo Rattan</t>
  </si>
  <si>
    <t>Colchones de 2 plazas  Charly Charly</t>
  </si>
  <si>
    <t>Bicicletas  TREK- MARLYN-5 Talla L</t>
  </si>
  <si>
    <t>Colchones plaza imedia Charly Charly</t>
  </si>
  <si>
    <t>Fortalecimiento de empredimientos de los PNAM relacionados con la bioeconómia</t>
  </si>
  <si>
    <t>XXXX</t>
  </si>
  <si>
    <t>Sub Total SGDPN</t>
  </si>
  <si>
    <t>MANO DE OBRA  4 MINGAS COMUNITARIAS CADA SEMANA  DE 10 PERSONAS POR 3 MESES = 120 MINGAS POR $15 EL JORNAL</t>
  </si>
  <si>
    <t>JORNALES</t>
  </si>
  <si>
    <t>Sub Total Comunidad</t>
  </si>
  <si>
    <t>Fiscalización</t>
  </si>
  <si>
    <t>Sub Total Entidad Ejecutora</t>
  </si>
  <si>
    <t>CRONOGRAMA DE ACTIVIDADES</t>
  </si>
  <si>
    <t>COMP/ACTIVIDADES</t>
  </si>
  <si>
    <t>PRESUPUESTO</t>
  </si>
  <si>
    <t>MESES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</si>
  <si>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</si>
  <si>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</si>
  <si>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</si>
  <si>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</si>
  <si>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</si>
  <si>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</si>
  <si>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</si>
  <si>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</si>
  <si>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</si>
  <si>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</si>
  <si>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</si>
  <si>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</si>
  <si>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2.1 Infraestructura comunitaria</t>
  </si>
  <si>
    <t>Enseres de cocina</t>
  </si>
  <si>
    <t>Dormitorio</t>
  </si>
  <si>
    <t>Subtotal 2.2</t>
  </si>
  <si>
    <t>2.3 Fortalecimientos con la bioeconómia</t>
  </si>
  <si>
    <t>Subtotal 2.3</t>
  </si>
  <si>
    <t>PROYECCIÓN DE INGRESOS - COSTO DE OPERACIONES</t>
  </si>
  <si>
    <t>Mano de obra indirecta (Personal administrativo)</t>
  </si>
  <si>
    <t>Subproyecto de “Fortalecimiento de la economía comunitaria del Pueblo Imantag, mediante el equipamiento de los centros turísticos comunitarios de las comunas Peribuela y Piñan, de la Parroquia Imantag, Cantón Cotacachi, Provincia Imbabura “</t>
  </si>
  <si>
    <t>#</t>
  </si>
  <si>
    <t xml:space="preserve">Cargo </t>
  </si>
  <si>
    <t>Sueldo</t>
  </si>
  <si>
    <t>Fondos de reserva 8,33%</t>
  </si>
  <si>
    <t>Décimo tercero</t>
  </si>
  <si>
    <t>Décimo cuarto</t>
  </si>
  <si>
    <t>Descuento Iess 9,45%</t>
  </si>
  <si>
    <t>Aporte patronal 11,55%</t>
  </si>
  <si>
    <t>Pago Mesuales</t>
  </si>
  <si>
    <t>Pago Anual</t>
  </si>
  <si>
    <t>Costos Fijo</t>
  </si>
  <si>
    <t>Costos variables</t>
  </si>
  <si>
    <t>Gerente General</t>
  </si>
  <si>
    <t>Impuestos Inmobiliarios</t>
  </si>
  <si>
    <t>Materia prima directa</t>
  </si>
  <si>
    <t>Contador</t>
  </si>
  <si>
    <t>Servicios públicos (agua, luz, eletricidad)</t>
  </si>
  <si>
    <t>Insumos directos</t>
  </si>
  <si>
    <t>Total</t>
  </si>
  <si>
    <t>Alquiler de los inmuebles (oficinas, depositos)</t>
  </si>
  <si>
    <t>Materiales generales</t>
  </si>
  <si>
    <t>Seguros</t>
  </si>
  <si>
    <t>Comisiones sobre ventas</t>
  </si>
  <si>
    <t xml:space="preserve">Materiales de oficina </t>
  </si>
  <si>
    <t>Envases y embalajes</t>
  </si>
  <si>
    <t>Mano de obra directa (Personal  operativo)</t>
  </si>
  <si>
    <t>Servicio de internet/Televisión</t>
  </si>
  <si>
    <t>Impuestos específicos</t>
  </si>
  <si>
    <t>Técnicos en turismo</t>
  </si>
  <si>
    <t>Combustible y recursos energéticos.</t>
  </si>
  <si>
    <t xml:space="preserve">Personal de Cocina </t>
  </si>
  <si>
    <t>Personal de vigilancia</t>
  </si>
  <si>
    <t>Costos de distribución</t>
  </si>
  <si>
    <t xml:space="preserve">Guias locales </t>
  </si>
  <si>
    <t>Gastos administrativos</t>
  </si>
  <si>
    <t>Proveedores externos</t>
  </si>
  <si>
    <t>Personal Limpieza recepción</t>
  </si>
  <si>
    <t>Transporte</t>
  </si>
  <si>
    <t>Mano de obra directa (Operadores)</t>
  </si>
  <si>
    <t xml:space="preserve">personal de conserje </t>
  </si>
  <si>
    <t>Tributos (Licencias, tasas municipales</t>
  </si>
  <si>
    <t>Mantenimiento</t>
  </si>
  <si>
    <t>Ingresos</t>
  </si>
  <si>
    <t>Ingreso Hospedaje</t>
  </si>
  <si>
    <t>Ingreso Alimentación</t>
  </si>
  <si>
    <t>Ingreso Paquetes Turísticos</t>
  </si>
  <si>
    <t>Ingreso Transporte</t>
  </si>
  <si>
    <t>Ingreso Atractivos</t>
  </si>
  <si>
    <t xml:space="preserve">Ingreso Deportes extremos </t>
  </si>
  <si>
    <t>Ingreso por venta de productos o mercancias</t>
  </si>
  <si>
    <t xml:space="preserve">Ingreso  sala de eventos </t>
  </si>
  <si>
    <t xml:space="preserve">PARAMETROS PARA LA PROYECCIÓN DE LOS INGRESOS </t>
  </si>
  <si>
    <t>BENEFICIOS ESTIMADOS</t>
  </si>
  <si>
    <t>Unidad de medida</t>
  </si>
  <si>
    <t>Cantidad (Por año)</t>
  </si>
  <si>
    <t>Valor Unitario</t>
  </si>
  <si>
    <t>V.TOTAL</t>
  </si>
  <si>
    <t>1. Ingreso Hospedaje</t>
  </si>
  <si>
    <t>Personas</t>
  </si>
  <si>
    <t>2. Ingreso Alimentación</t>
  </si>
  <si>
    <t>Unidades</t>
  </si>
  <si>
    <t>3. Ingreso Paquetes Turísticos</t>
  </si>
  <si>
    <t>4. Ingreso Transporte</t>
  </si>
  <si>
    <t>5. Ingreso Atractivos</t>
  </si>
  <si>
    <t xml:space="preserve">6. Ingreso Deportes extremos </t>
  </si>
  <si>
    <t xml:space="preserve">7. Ingreso  sala de eventos </t>
  </si>
  <si>
    <t>PARAMETROS PARA LA PROYECCIÓN DE LOS EGRESOS/COSTOS FIJOS</t>
  </si>
  <si>
    <t>COSTOS MATERIA PRIMA</t>
  </si>
  <si>
    <t>VALOR UNITARIO</t>
  </si>
  <si>
    <t>Pago de alquiler de ingresos a atractivo</t>
  </si>
  <si>
    <t># de atractivos</t>
  </si>
  <si>
    <t xml:space="preserve">Mantenimiento de atractivos y de infraestructura </t>
  </si>
  <si>
    <t>Mano de obra directa</t>
  </si>
  <si>
    <t>Fletes</t>
  </si>
  <si>
    <t>Compra de víveres</t>
  </si>
  <si>
    <t>Quintales</t>
  </si>
  <si>
    <t>Sub total (a)</t>
  </si>
  <si>
    <t>PARAMETROS PARA LA PROYECCIÓN DE LOS EGRESOS/COSTOS VARIABLES</t>
  </si>
  <si>
    <t>Sub total (b)</t>
  </si>
  <si>
    <t>Total Egresos (a+b)</t>
  </si>
  <si>
    <t>FLUJO DE CAJA SIMPLE</t>
  </si>
  <si>
    <t xml:space="preserve">DESCRIPCIÓN </t>
  </si>
  <si>
    <t>Año 0</t>
  </si>
  <si>
    <t>Año 1</t>
  </si>
  <si>
    <t>Año 2</t>
  </si>
  <si>
    <t>Año 3</t>
  </si>
  <si>
    <t>Año 4</t>
  </si>
  <si>
    <t>Año 5</t>
  </si>
  <si>
    <t>INGRESOS (a)</t>
  </si>
  <si>
    <t>Financiamiento</t>
  </si>
  <si>
    <t>Financiamiento SGDPN</t>
  </si>
  <si>
    <t>Financiamiento GAD</t>
  </si>
  <si>
    <t>COSTOS TOTALES DEL PROYECTO DE INVERSIÓN</t>
  </si>
  <si>
    <t>EGRESOS (b)</t>
  </si>
  <si>
    <t>Flujo de caja  (a-b)</t>
  </si>
  <si>
    <t>PARÁMETROS</t>
  </si>
  <si>
    <t>Tasa de descuento</t>
  </si>
  <si>
    <t>PIERDO</t>
  </si>
  <si>
    <t>NI GANO 
NI PIERDO</t>
  </si>
  <si>
    <t>GANO</t>
  </si>
  <si>
    <t>VAN</t>
  </si>
  <si>
    <t>VAN -</t>
  </si>
  <si>
    <t>VAN CERO</t>
  </si>
  <si>
    <t>VAN +</t>
  </si>
  <si>
    <t>TIR</t>
  </si>
  <si>
    <t>TIR &gt;12%</t>
  </si>
  <si>
    <t>TIR 12%</t>
  </si>
  <si>
    <t>TIR +</t>
  </si>
  <si>
    <t>B/C</t>
  </si>
  <si>
    <t>Notas:</t>
  </si>
  <si>
    <t>*Debe guardar relación con los componentes del programa o proyecto</t>
  </si>
  <si>
    <t>*Las proyecciones deben realizarse en hojas de cálculo concatenadas a este flujo donde se visualicen las estimaciones y variables utilizadas</t>
  </si>
  <si>
    <t>Subproyecto “XXXXXXXX “</t>
  </si>
  <si>
    <t>EQUIPAMIENTO COCINA</t>
  </si>
  <si>
    <t xml:space="preserve">       INVERSIÓN</t>
  </si>
  <si>
    <t>Subproyecto “XXXXXX"</t>
  </si>
  <si>
    <t xml:space="preserve">Desembolsos </t>
  </si>
  <si>
    <t>Aporte SGDPN</t>
  </si>
  <si>
    <t>Aporte Organización</t>
  </si>
  <si>
    <t xml:space="preserve">Total </t>
  </si>
  <si>
    <t>Desembolso 1</t>
  </si>
  <si>
    <t>Desembolso 2</t>
  </si>
  <si>
    <t>….</t>
  </si>
  <si>
    <t>CRONOGRAMA DE ACTIVIDADES Y DESEMBOLSOS</t>
  </si>
  <si>
    <t>2.2 Dotación de suministro, equipamiento</t>
  </si>
  <si>
    <t>Caldero XXXXXX</t>
  </si>
  <si>
    <t>Marmita XXXXXX</t>
  </si>
  <si>
    <t>…..</t>
  </si>
  <si>
    <t>XXXXX</t>
  </si>
  <si>
    <t>Capacitación técnica XXXXXXX</t>
  </si>
  <si>
    <t>Subproyecto de “XXXXXXX"</t>
  </si>
  <si>
    <r>
      <t xml:space="preserve">Los egresos generan un incremento debido a varios factores como: la inflación, o el aumento del IVA%, variando según el subproyecto, para este caso se usó el </t>
    </r>
    <r>
      <rPr>
        <sz val="11"/>
        <rFont val="Calibri"/>
        <family val="2"/>
        <scheme val="minor"/>
      </rPr>
      <t>XX</t>
    </r>
    <r>
      <rPr>
        <sz val="11"/>
        <color theme="1"/>
        <rFont val="Calibri"/>
        <family val="2"/>
        <scheme val="minor"/>
      </rPr>
      <t>%.</t>
    </r>
  </si>
  <si>
    <t>Los ingresos deben generar un incremento anual, que puede variar en función de la actividad del subproyecto, para este ejemplo se usa el xx%</t>
  </si>
  <si>
    <t>Incremento anual del xx%</t>
  </si>
  <si>
    <t>Incremento de los costos en XX%</t>
  </si>
  <si>
    <t>GAD XXXXX</t>
  </si>
  <si>
    <t>Infraestructura comunitaria</t>
  </si>
  <si>
    <t>Dotación de suministros, maquinarias</t>
  </si>
  <si>
    <t>Fortalecimientos con la bioeconómia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</si>
</sst>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 &quot;$&quot;* #,##0.00_ ;_ &quot;$&quot;* \-#,##0.00_ ;_ &quot;$&quot;* &quot;-&quot;??_ ;_ @_ "/>
    <numFmt numFmtId="43" formatCode="_ * #,##0.00_ ;_ * \-#,##0.00_ ;_ * &quot;-&quot;??_ ;_ @_ "/>
    <numFmt numFmtId="164" formatCode="_(* #,##0.00_);_(* \(#,##0.00\);_(* &quot;-&quot;??_);_(@_)"/>
    <numFmt numFmtId="165" formatCode="_(&quot;$&quot;\ * #,##0.00_);_(&quot;$&quot;\ * \(#,##0.00\);_(&quot;$&quot;\ * &quot;-&quot;??_);_(@_)"/>
    <numFmt numFmtId="166" formatCode="0.0%"/>
    <numFmt numFmtId="167" formatCode="_ * #,##0.00_ ;_ * \-#,##0.00_ ;_ * &quot;-&quot;_ ;_ @_ "/>
    <numFmt numFmtId="168" formatCode="_ * #,##0_ ;_ * \-#,##0_ ;_ * &quot;-&quot;??_ ;_ @_ "/>
  </numFmts>
  <fonts count="2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66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FF66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1D1B11"/>
      <name val="Calibri"/>
      <family val="2"/>
      <scheme val="minor"/>
    </font>
    <font>
      <b/>
      <sz val="11"/>
      <color rgb="FF1D1B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7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8">
    <xf numFmtId="0" fontId="0" fillId="0" borderId="0"/>
    <xf numFmtId="43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96">
    <xf numFmtId="0" fontId="0" fillId="0" borderId="0" xfId="0"/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0" fillId="0" borderId="10" xfId="0" applyFont="1" applyFill="1" applyBorder="1" applyAlignment="1">
      <alignment vertical="top" wrapText="1"/>
    </xf>
    <xf numFmtId="165" fontId="0" fillId="0" borderId="11" xfId="4" applyFont="1" applyBorder="1"/>
    <xf numFmtId="44" fontId="0" fillId="3" borderId="11" xfId="1" applyNumberFormat="1" applyFont="1" applyFill="1" applyBorder="1"/>
    <xf numFmtId="44" fontId="0" fillId="3" borderId="12" xfId="1" applyNumberFormat="1" applyFont="1" applyFill="1" applyBorder="1"/>
    <xf numFmtId="0" fontId="0" fillId="0" borderId="13" xfId="0" applyFont="1" applyFill="1" applyBorder="1" applyAlignment="1">
      <alignment vertical="top" wrapText="1"/>
    </xf>
    <xf numFmtId="165" fontId="0" fillId="0" borderId="14" xfId="4" applyFont="1" applyBorder="1"/>
    <xf numFmtId="44" fontId="0" fillId="3" borderId="14" xfId="1" applyNumberFormat="1" applyFont="1" applyFill="1" applyBorder="1"/>
    <xf numFmtId="44" fontId="0" fillId="3" borderId="15" xfId="1" applyNumberFormat="1" applyFont="1" applyFill="1" applyBorder="1"/>
    <xf numFmtId="0" fontId="0" fillId="0" borderId="16" xfId="0" applyFont="1" applyFill="1" applyBorder="1" applyAlignment="1">
      <alignment vertical="top" wrapText="1"/>
    </xf>
    <xf numFmtId="165" fontId="0" fillId="0" borderId="17" xfId="4" applyFont="1" applyBorder="1"/>
    <xf numFmtId="44" fontId="0" fillId="3" borderId="17" xfId="1" applyNumberFormat="1" applyFont="1" applyFill="1" applyBorder="1"/>
    <xf numFmtId="44" fontId="0" fillId="3" borderId="18" xfId="1" applyNumberFormat="1" applyFont="1" applyFill="1" applyBorder="1"/>
    <xf numFmtId="0" fontId="6" fillId="4" borderId="7" xfId="0" applyFont="1" applyFill="1" applyBorder="1"/>
    <xf numFmtId="165" fontId="6" fillId="4" borderId="8" xfId="4" applyFont="1" applyFill="1" applyBorder="1"/>
    <xf numFmtId="165" fontId="6" fillId="4" borderId="8" xfId="4" applyFont="1" applyFill="1" applyBorder="1" applyAlignment="1">
      <alignment horizontal="center"/>
    </xf>
    <xf numFmtId="0" fontId="7" fillId="0" borderId="19" xfId="0" applyFont="1" applyBorder="1" applyAlignment="1">
      <alignment vertical="center"/>
    </xf>
    <xf numFmtId="43" fontId="7" fillId="5" borderId="0" xfId="1" applyFont="1" applyFill="1" applyBorder="1" applyAlignment="1">
      <alignment vertical="center"/>
    </xf>
    <xf numFmtId="44" fontId="7" fillId="5" borderId="0" xfId="2" applyFont="1" applyFill="1" applyBorder="1" applyAlignment="1">
      <alignment vertical="center"/>
    </xf>
    <xf numFmtId="44" fontId="7" fillId="5" borderId="20" xfId="2" applyFont="1" applyFill="1" applyBorder="1" applyAlignment="1">
      <alignment vertical="center"/>
    </xf>
    <xf numFmtId="0" fontId="4" fillId="6" borderId="7" xfId="0" applyFont="1" applyFill="1" applyBorder="1" applyAlignment="1">
      <alignment vertical="center"/>
    </xf>
    <xf numFmtId="0" fontId="4" fillId="6" borderId="8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 wrapText="1"/>
    </xf>
    <xf numFmtId="44" fontId="0" fillId="3" borderId="11" xfId="2" applyFont="1" applyFill="1" applyBorder="1" applyAlignment="1">
      <alignment vertical="center"/>
    </xf>
    <xf numFmtId="43" fontId="0" fillId="0" borderId="11" xfId="1" applyFont="1" applyBorder="1" applyAlignment="1">
      <alignment vertical="center"/>
    </xf>
    <xf numFmtId="43" fontId="0" fillId="0" borderId="12" xfId="1" applyFont="1" applyBorder="1" applyAlignment="1">
      <alignment vertical="center"/>
    </xf>
    <xf numFmtId="0" fontId="0" fillId="0" borderId="21" xfId="0" applyFont="1" applyBorder="1" applyAlignment="1">
      <alignment vertical="center" wrapText="1"/>
    </xf>
    <xf numFmtId="44" fontId="0" fillId="3" borderId="22" xfId="2" applyFont="1" applyFill="1" applyBorder="1" applyAlignment="1">
      <alignment vertical="center"/>
    </xf>
    <xf numFmtId="43" fontId="0" fillId="0" borderId="22" xfId="1" applyFont="1" applyBorder="1" applyAlignment="1">
      <alignment vertical="center"/>
    </xf>
    <xf numFmtId="43" fontId="0" fillId="0" borderId="23" xfId="1" applyFont="1" applyBorder="1" applyAlignment="1">
      <alignment vertical="center"/>
    </xf>
    <xf numFmtId="43" fontId="7" fillId="0" borderId="0" xfId="1" applyFont="1" applyBorder="1" applyAlignment="1">
      <alignment vertical="center"/>
    </xf>
    <xf numFmtId="43" fontId="7" fillId="0" borderId="20" xfId="1" applyFont="1" applyBorder="1" applyAlignment="1">
      <alignment vertical="center"/>
    </xf>
    <xf numFmtId="44" fontId="4" fillId="6" borderId="8" xfId="2" applyFont="1" applyFill="1" applyBorder="1" applyAlignment="1">
      <alignment vertical="center"/>
    </xf>
    <xf numFmtId="44" fontId="4" fillId="6" borderId="9" xfId="2" applyFont="1" applyFill="1" applyBorder="1" applyAlignment="1">
      <alignment vertical="center"/>
    </xf>
    <xf numFmtId="0" fontId="0" fillId="0" borderId="10" xfId="0" applyFont="1" applyFill="1" applyBorder="1"/>
    <xf numFmtId="43" fontId="0" fillId="0" borderId="11" xfId="1" applyFont="1" applyFill="1" applyBorder="1" applyAlignment="1">
      <alignment vertical="center"/>
    </xf>
    <xf numFmtId="44" fontId="0" fillId="3" borderId="11" xfId="1" applyNumberFormat="1" applyFont="1" applyFill="1" applyBorder="1" applyAlignment="1">
      <alignment vertical="center"/>
    </xf>
    <xf numFmtId="0" fontId="0" fillId="0" borderId="13" xfId="0" applyFont="1" applyFill="1" applyBorder="1"/>
    <xf numFmtId="43" fontId="0" fillId="0" borderId="14" xfId="1" applyFont="1" applyFill="1" applyBorder="1" applyAlignment="1">
      <alignment vertical="center"/>
    </xf>
    <xf numFmtId="44" fontId="0" fillId="3" borderId="14" xfId="1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/>
    </xf>
    <xf numFmtId="44" fontId="0" fillId="3" borderId="14" xfId="2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wrapText="1"/>
    </xf>
    <xf numFmtId="0" fontId="0" fillId="0" borderId="21" xfId="0" applyFont="1" applyFill="1" applyBorder="1" applyAlignment="1">
      <alignment vertical="center"/>
    </xf>
    <xf numFmtId="43" fontId="0" fillId="0" borderId="22" xfId="1" applyFont="1" applyFill="1" applyBorder="1" applyAlignment="1">
      <alignment vertical="center"/>
    </xf>
    <xf numFmtId="44" fontId="0" fillId="3" borderId="22" xfId="2" applyNumberFormat="1" applyFont="1" applyFill="1" applyBorder="1" applyAlignment="1">
      <alignment vertical="center"/>
    </xf>
    <xf numFmtId="0" fontId="6" fillId="4" borderId="24" xfId="0" applyFont="1" applyFill="1" applyBorder="1"/>
    <xf numFmtId="165" fontId="6" fillId="4" borderId="25" xfId="4" applyFont="1" applyFill="1" applyBorder="1"/>
    <xf numFmtId="165" fontId="6" fillId="4" borderId="25" xfId="4" applyFont="1" applyFill="1" applyBorder="1" applyAlignment="1">
      <alignment horizontal="center"/>
    </xf>
    <xf numFmtId="0" fontId="8" fillId="0" borderId="0" xfId="0" applyFont="1" applyBorder="1" applyAlignment="1">
      <alignment vertical="center"/>
    </xf>
    <xf numFmtId="44" fontId="8" fillId="0" borderId="0" xfId="2" applyFont="1" applyBorder="1" applyAlignment="1">
      <alignment vertical="center"/>
    </xf>
    <xf numFmtId="0" fontId="4" fillId="0" borderId="0" xfId="0" applyFont="1"/>
    <xf numFmtId="0" fontId="0" fillId="0" borderId="0" xfId="0" applyFont="1"/>
    <xf numFmtId="0" fontId="0" fillId="0" borderId="7" xfId="0" applyFont="1" applyBorder="1" applyAlignment="1">
      <alignment horizontal="center" vertical="center"/>
    </xf>
    <xf numFmtId="166" fontId="0" fillId="0" borderId="9" xfId="3" applyNumberFormat="1" applyFont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 applyFont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43" fontId="0" fillId="0" borderId="12" xfId="1" applyNumberFormat="1" applyFont="1" applyBorder="1" applyAlignment="1">
      <alignment horizontal="right" vertical="center"/>
    </xf>
    <xf numFmtId="0" fontId="0" fillId="7" borderId="0" xfId="0" applyFont="1" applyFill="1" applyAlignment="1">
      <alignment horizontal="center" vertical="center"/>
    </xf>
    <xf numFmtId="164" fontId="0" fillId="3" borderId="0" xfId="0" applyNumberFormat="1" applyFont="1" applyFill="1" applyAlignment="1">
      <alignment horizontal="center" vertical="center"/>
    </xf>
    <xf numFmtId="164" fontId="0" fillId="8" borderId="0" xfId="0" applyNumberFormat="1" applyFont="1" applyFill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0" fontId="4" fillId="0" borderId="15" xfId="0" applyNumberFormat="1" applyFont="1" applyBorder="1" applyAlignment="1">
      <alignment horizontal="right" vertical="center"/>
    </xf>
    <xf numFmtId="0" fontId="0" fillId="3" borderId="0" xfId="0" applyFont="1" applyFill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164" fontId="0" fillId="0" borderId="23" xfId="0" applyNumberFormat="1" applyFont="1" applyBorder="1" applyAlignment="1">
      <alignment horizontal="right" vertical="center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4" fillId="2" borderId="27" xfId="0" applyFont="1" applyFill="1" applyBorder="1" applyAlignment="1">
      <alignment horizontal="center"/>
    </xf>
    <xf numFmtId="0" fontId="4" fillId="9" borderId="27" xfId="0" applyFont="1" applyFill="1" applyBorder="1"/>
    <xf numFmtId="0" fontId="4" fillId="10" borderId="30" xfId="0" applyFont="1" applyFill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36" xfId="0" applyFont="1" applyBorder="1" applyAlignment="1">
      <alignment vertical="center"/>
    </xf>
    <xf numFmtId="0" fontId="0" fillId="0" borderId="40" xfId="0" applyFont="1" applyBorder="1" applyAlignment="1">
      <alignment vertical="center"/>
    </xf>
    <xf numFmtId="0" fontId="4" fillId="10" borderId="27" xfId="0" applyFont="1" applyFill="1" applyBorder="1" applyAlignment="1">
      <alignment vertical="center"/>
    </xf>
    <xf numFmtId="0" fontId="0" fillId="0" borderId="21" xfId="0" applyFont="1" applyFill="1" applyBorder="1" applyAlignment="1">
      <alignment vertical="top" wrapText="1"/>
    </xf>
    <xf numFmtId="0" fontId="0" fillId="0" borderId="19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/>
    <xf numFmtId="0" fontId="4" fillId="12" borderId="10" xfId="0" applyFont="1" applyFill="1" applyBorder="1" applyAlignment="1">
      <alignment horizontal="center" vertical="center" wrapText="1"/>
    </xf>
    <xf numFmtId="0" fontId="4" fillId="12" borderId="11" xfId="0" applyFont="1" applyFill="1" applyBorder="1" applyAlignment="1">
      <alignment horizontal="center" vertical="center" wrapText="1"/>
    </xf>
    <xf numFmtId="0" fontId="4" fillId="12" borderId="12" xfId="0" applyFont="1" applyFill="1" applyBorder="1" applyAlignment="1">
      <alignment horizontal="center" vertical="center" wrapText="1"/>
    </xf>
    <xf numFmtId="1" fontId="0" fillId="0" borderId="14" xfId="0" applyNumberFormat="1" applyFont="1" applyFill="1" applyBorder="1" applyAlignment="1">
      <alignment vertical="center"/>
    </xf>
    <xf numFmtId="167" fontId="0" fillId="0" borderId="14" xfId="1" applyNumberFormat="1" applyFont="1" applyFill="1" applyBorder="1" applyAlignment="1">
      <alignment vertical="center"/>
    </xf>
    <xf numFmtId="44" fontId="0" fillId="0" borderId="14" xfId="2" applyFont="1" applyFill="1" applyBorder="1" applyAlignment="1">
      <alignment vertical="center"/>
    </xf>
    <xf numFmtId="44" fontId="0" fillId="0" borderId="15" xfId="2" applyFont="1" applyFill="1" applyBorder="1" applyAlignment="1">
      <alignment vertical="center"/>
    </xf>
    <xf numFmtId="168" fontId="11" fillId="0" borderId="17" xfId="1" applyNumberFormat="1" applyFont="1" applyFill="1" applyBorder="1" applyAlignment="1">
      <alignment vertical="center"/>
    </xf>
    <xf numFmtId="43" fontId="11" fillId="0" borderId="17" xfId="1" applyNumberFormat="1" applyFont="1" applyFill="1" applyBorder="1" applyAlignment="1">
      <alignment vertical="center"/>
    </xf>
    <xf numFmtId="44" fontId="0" fillId="0" borderId="17" xfId="2" applyFont="1" applyFill="1" applyBorder="1" applyAlignment="1">
      <alignment vertical="center"/>
    </xf>
    <xf numFmtId="168" fontId="0" fillId="0" borderId="17" xfId="1" applyNumberFormat="1" applyFont="1" applyFill="1" applyBorder="1" applyAlignment="1">
      <alignment vertical="center"/>
    </xf>
    <xf numFmtId="1" fontId="0" fillId="0" borderId="17" xfId="0" applyNumberFormat="1" applyFont="1" applyFill="1" applyBorder="1" applyAlignment="1">
      <alignment vertical="center"/>
    </xf>
    <xf numFmtId="44" fontId="0" fillId="0" borderId="18" xfId="2" applyFont="1" applyFill="1" applyBorder="1" applyAlignment="1">
      <alignment vertical="center"/>
    </xf>
    <xf numFmtId="0" fontId="4" fillId="5" borderId="7" xfId="0" applyFont="1" applyFill="1" applyBorder="1" applyAlignment="1">
      <alignment vertical="center"/>
    </xf>
    <xf numFmtId="0" fontId="4" fillId="5" borderId="48" xfId="0" applyFont="1" applyFill="1" applyBorder="1" applyAlignment="1">
      <alignment vertical="center"/>
    </xf>
    <xf numFmtId="168" fontId="4" fillId="3" borderId="27" xfId="1" applyNumberFormat="1" applyFont="1" applyFill="1" applyBorder="1" applyAlignment="1">
      <alignment vertical="center"/>
    </xf>
    <xf numFmtId="44" fontId="4" fillId="3" borderId="5" xfId="2" applyFont="1" applyFill="1" applyBorder="1" applyAlignment="1">
      <alignment vertical="center"/>
    </xf>
    <xf numFmtId="44" fontId="4" fillId="3" borderId="27" xfId="2" applyFont="1" applyFill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12" borderId="17" xfId="0" applyFont="1" applyFill="1" applyBorder="1" applyAlignment="1">
      <alignment horizontal="center" vertical="center" wrapText="1"/>
    </xf>
    <xf numFmtId="0" fontId="0" fillId="0" borderId="49" xfId="0" applyFont="1" applyFill="1" applyBorder="1"/>
    <xf numFmtId="1" fontId="0" fillId="0" borderId="50" xfId="0" applyNumberFormat="1" applyFont="1" applyFill="1" applyBorder="1" applyAlignment="1">
      <alignment vertical="center"/>
    </xf>
    <xf numFmtId="44" fontId="0" fillId="0" borderId="50" xfId="1" applyNumberFormat="1" applyFont="1" applyFill="1" applyBorder="1" applyAlignment="1">
      <alignment vertical="center"/>
    </xf>
    <xf numFmtId="44" fontId="0" fillId="0" borderId="51" xfId="1" applyNumberFormat="1" applyFont="1" applyFill="1" applyBorder="1" applyAlignment="1">
      <alignment vertical="center"/>
    </xf>
    <xf numFmtId="44" fontId="0" fillId="0" borderId="14" xfId="1" applyNumberFormat="1" applyFont="1" applyFill="1" applyBorder="1" applyAlignment="1">
      <alignment vertical="center"/>
    </xf>
    <xf numFmtId="44" fontId="0" fillId="0" borderId="15" xfId="1" applyNumberFormat="1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44" fontId="0" fillId="0" borderId="14" xfId="0" applyNumberFormat="1" applyFont="1" applyFill="1" applyBorder="1" applyAlignment="1">
      <alignment vertical="center"/>
    </xf>
    <xf numFmtId="44" fontId="0" fillId="0" borderId="15" xfId="0" applyNumberFormat="1" applyFont="1" applyFill="1" applyBorder="1" applyAlignment="1">
      <alignment vertical="center"/>
    </xf>
    <xf numFmtId="0" fontId="0" fillId="0" borderId="14" xfId="0" applyFont="1" applyFill="1" applyBorder="1"/>
    <xf numFmtId="44" fontId="0" fillId="0" borderId="14" xfId="0" applyNumberFormat="1" applyFont="1" applyFill="1" applyBorder="1"/>
    <xf numFmtId="0" fontId="0" fillId="0" borderId="22" xfId="0" applyFont="1" applyFill="1" applyBorder="1" applyAlignment="1">
      <alignment vertical="center"/>
    </xf>
    <xf numFmtId="44" fontId="0" fillId="0" borderId="22" xfId="0" applyNumberFormat="1" applyFont="1" applyFill="1" applyBorder="1" applyAlignment="1">
      <alignment vertical="center"/>
    </xf>
    <xf numFmtId="44" fontId="0" fillId="0" borderId="23" xfId="0" applyNumberFormat="1" applyFont="1" applyFill="1" applyBorder="1" applyAlignment="1">
      <alignment vertical="center"/>
    </xf>
    <xf numFmtId="43" fontId="4" fillId="3" borderId="27" xfId="1" applyNumberFormat="1" applyFont="1" applyFill="1" applyBorder="1" applyAlignment="1">
      <alignment vertical="center"/>
    </xf>
    <xf numFmtId="0" fontId="4" fillId="5" borderId="52" xfId="0" applyFont="1" applyFill="1" applyBorder="1" applyAlignment="1">
      <alignment vertical="center"/>
    </xf>
    <xf numFmtId="0" fontId="4" fillId="5" borderId="17" xfId="0" applyFont="1" applyFill="1" applyBorder="1" applyAlignment="1">
      <alignment vertical="center"/>
    </xf>
    <xf numFmtId="168" fontId="4" fillId="5" borderId="17" xfId="1" applyNumberFormat="1" applyFont="1" applyFill="1" applyBorder="1" applyAlignment="1">
      <alignment vertical="center"/>
    </xf>
    <xf numFmtId="44" fontId="4" fillId="5" borderId="17" xfId="2" applyFont="1" applyFill="1" applyBorder="1" applyAlignment="1">
      <alignment vertical="center"/>
    </xf>
    <xf numFmtId="44" fontId="4" fillId="5" borderId="53" xfId="2" applyFont="1" applyFill="1" applyBorder="1" applyAlignment="1">
      <alignment vertical="center"/>
    </xf>
    <xf numFmtId="0" fontId="0" fillId="0" borderId="49" xfId="0" applyFont="1" applyFill="1" applyBorder="1" applyAlignment="1">
      <alignment vertical="center" wrapText="1"/>
    </xf>
    <xf numFmtId="43" fontId="0" fillId="0" borderId="50" xfId="1" applyFont="1" applyFill="1" applyBorder="1" applyAlignment="1">
      <alignment vertical="center"/>
    </xf>
    <xf numFmtId="43" fontId="0" fillId="0" borderId="51" xfId="1" applyFont="1" applyFill="1" applyBorder="1" applyAlignment="1">
      <alignment vertical="center"/>
    </xf>
    <xf numFmtId="43" fontId="0" fillId="0" borderId="15" xfId="1" applyFont="1" applyFill="1" applyBorder="1" applyAlignment="1">
      <alignment vertical="center"/>
    </xf>
    <xf numFmtId="2" fontId="0" fillId="0" borderId="14" xfId="0" applyNumberFormat="1" applyFont="1" applyFill="1" applyBorder="1"/>
    <xf numFmtId="0" fontId="4" fillId="5" borderId="54" xfId="0" applyFont="1" applyFill="1" applyBorder="1" applyAlignment="1">
      <alignment vertical="center"/>
    </xf>
    <xf numFmtId="0" fontId="4" fillId="5" borderId="45" xfId="0" applyFont="1" applyFill="1" applyBorder="1" applyAlignment="1">
      <alignment vertical="center"/>
    </xf>
    <xf numFmtId="168" fontId="4" fillId="3" borderId="30" xfId="1" applyNumberFormat="1" applyFont="1" applyFill="1" applyBorder="1" applyAlignment="1">
      <alignment vertical="center"/>
    </xf>
    <xf numFmtId="44" fontId="4" fillId="3" borderId="46" xfId="2" applyFont="1" applyFill="1" applyBorder="1" applyAlignment="1">
      <alignment vertical="center"/>
    </xf>
    <xf numFmtId="44" fontId="4" fillId="3" borderId="30" xfId="2" applyFont="1" applyFill="1" applyBorder="1" applyAlignment="1">
      <alignment vertical="center"/>
    </xf>
    <xf numFmtId="0" fontId="4" fillId="0" borderId="27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1" fontId="13" fillId="0" borderId="0" xfId="0" applyNumberFormat="1" applyFont="1" applyFill="1" applyBorder="1" applyAlignment="1">
      <alignment vertical="center"/>
    </xf>
    <xf numFmtId="43" fontId="13" fillId="0" borderId="0" xfId="1" applyFont="1" applyFill="1" applyBorder="1" applyAlignment="1">
      <alignment vertical="center"/>
    </xf>
    <xf numFmtId="43" fontId="14" fillId="0" borderId="0" xfId="1" applyFont="1" applyFill="1" applyBorder="1" applyAlignment="1">
      <alignment vertical="center"/>
    </xf>
    <xf numFmtId="0" fontId="4" fillId="13" borderId="28" xfId="0" applyFont="1" applyFill="1" applyBorder="1" applyAlignment="1">
      <alignment horizontal="center" vertical="center"/>
    </xf>
    <xf numFmtId="0" fontId="4" fillId="13" borderId="56" xfId="0" applyFont="1" applyFill="1" applyBorder="1" applyAlignment="1">
      <alignment horizontal="center" vertical="center"/>
    </xf>
    <xf numFmtId="0" fontId="4" fillId="13" borderId="3" xfId="0" applyFont="1" applyFill="1" applyBorder="1" applyAlignment="1">
      <alignment horizontal="center" vertical="center"/>
    </xf>
    <xf numFmtId="0" fontId="4" fillId="13" borderId="3" xfId="0" applyFont="1" applyFill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0" fillId="0" borderId="49" xfId="0" applyFont="1" applyBorder="1" applyAlignment="1">
      <alignment horizontal="center" vertical="center"/>
    </xf>
    <xf numFmtId="2" fontId="15" fillId="0" borderId="50" xfId="0" applyNumberFormat="1" applyFont="1" applyBorder="1" applyAlignment="1">
      <alignment horizontal="center" vertical="center" wrapText="1"/>
    </xf>
    <xf numFmtId="0" fontId="0" fillId="0" borderId="51" xfId="0" applyFont="1" applyBorder="1" applyAlignment="1">
      <alignment horizontal="center" vertical="center"/>
    </xf>
    <xf numFmtId="2" fontId="15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/>
    </xf>
    <xf numFmtId="0" fontId="4" fillId="3" borderId="27" xfId="0" applyFont="1" applyFill="1" applyBorder="1"/>
    <xf numFmtId="1" fontId="0" fillId="0" borderId="33" xfId="0" applyNumberFormat="1" applyFont="1" applyFill="1" applyBorder="1" applyAlignment="1">
      <alignment vertical="center"/>
    </xf>
    <xf numFmtId="0" fontId="0" fillId="0" borderId="32" xfId="0" applyFont="1" applyFill="1" applyBorder="1" applyAlignment="1">
      <alignment vertical="center" wrapText="1"/>
    </xf>
    <xf numFmtId="43" fontId="0" fillId="0" borderId="57" xfId="1" applyFont="1" applyFill="1" applyBorder="1" applyAlignment="1">
      <alignment vertical="center"/>
    </xf>
    <xf numFmtId="2" fontId="15" fillId="0" borderId="50" xfId="0" applyNumberFormat="1" applyFont="1" applyFill="1" applyBorder="1" applyAlignment="1">
      <alignment horizontal="center" vertical="center" wrapText="1"/>
    </xf>
    <xf numFmtId="0" fontId="0" fillId="0" borderId="58" xfId="0" applyFont="1" applyFill="1" applyBorder="1" applyAlignment="1">
      <alignment horizontal="center" vertical="center"/>
    </xf>
    <xf numFmtId="1" fontId="0" fillId="0" borderId="37" xfId="0" applyNumberFormat="1" applyFont="1" applyFill="1" applyBorder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43" fontId="0" fillId="0" borderId="59" xfId="1" applyFont="1" applyFill="1" applyBorder="1" applyAlignment="1">
      <alignment vertical="center"/>
    </xf>
    <xf numFmtId="2" fontId="15" fillId="0" borderId="14" xfId="0" applyNumberFormat="1" applyFont="1" applyFill="1" applyBorder="1" applyAlignment="1">
      <alignment horizontal="center" vertical="center" wrapText="1"/>
    </xf>
    <xf numFmtId="0" fontId="0" fillId="0" borderId="60" xfId="0" applyFont="1" applyFill="1" applyBorder="1" applyAlignment="1">
      <alignment horizontal="center" vertical="center"/>
    </xf>
    <xf numFmtId="1" fontId="0" fillId="0" borderId="41" xfId="0" applyNumberFormat="1" applyFont="1" applyFill="1" applyBorder="1" applyAlignment="1">
      <alignment vertical="center"/>
    </xf>
    <xf numFmtId="0" fontId="0" fillId="0" borderId="40" xfId="0" applyFont="1" applyFill="1" applyBorder="1" applyAlignment="1">
      <alignment vertical="center" wrapText="1"/>
    </xf>
    <xf numFmtId="43" fontId="0" fillId="0" borderId="61" xfId="1" applyFont="1" applyFill="1" applyBorder="1" applyAlignment="1">
      <alignment vertical="center"/>
    </xf>
    <xf numFmtId="2" fontId="15" fillId="0" borderId="22" xfId="0" applyNumberFormat="1" applyFont="1" applyFill="1" applyBorder="1" applyAlignment="1">
      <alignment horizontal="center" vertical="center" wrapText="1"/>
    </xf>
    <xf numFmtId="0" fontId="0" fillId="0" borderId="62" xfId="0" applyFont="1" applyFill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2" fontId="4" fillId="3" borderId="27" xfId="0" applyNumberFormat="1" applyFont="1" applyFill="1" applyBorder="1" applyAlignment="1">
      <alignment horizontal="center" vertical="center"/>
    </xf>
    <xf numFmtId="2" fontId="0" fillId="0" borderId="32" xfId="0" applyNumberFormat="1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2" fontId="0" fillId="0" borderId="36" xfId="0" applyNumberFormat="1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2" fontId="0" fillId="0" borderId="40" xfId="0" applyNumberFormat="1" applyFont="1" applyFill="1" applyBorder="1" applyAlignment="1">
      <alignment horizontal="center" vertical="center"/>
    </xf>
    <xf numFmtId="0" fontId="0" fillId="0" borderId="43" xfId="0" applyFont="1" applyFill="1" applyBorder="1" applyAlignment="1">
      <alignment horizontal="center" vertical="center"/>
    </xf>
    <xf numFmtId="0" fontId="0" fillId="0" borderId="0" xfId="0" applyFill="1" applyBorder="1"/>
    <xf numFmtId="0" fontId="12" fillId="0" borderId="0" xfId="0" applyFont="1" applyFill="1" applyBorder="1" applyAlignment="1">
      <alignment vertical="center"/>
    </xf>
    <xf numFmtId="43" fontId="12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12" fillId="0" borderId="14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44" fontId="12" fillId="0" borderId="14" xfId="0" applyNumberFormat="1" applyFont="1" applyBorder="1" applyAlignment="1">
      <alignment vertical="center"/>
    </xf>
    <xf numFmtId="0" fontId="4" fillId="14" borderId="61" xfId="0" applyFont="1" applyFill="1" applyBorder="1" applyAlignment="1">
      <alignment horizontal="center" vertical="center" wrapText="1"/>
    </xf>
    <xf numFmtId="0" fontId="4" fillId="14" borderId="22" xfId="0" applyFont="1" applyFill="1" applyBorder="1" applyAlignment="1">
      <alignment horizontal="center" vertical="center" wrapText="1"/>
    </xf>
    <xf numFmtId="4" fontId="0" fillId="0" borderId="14" xfId="0" applyNumberFormat="1" applyFont="1" applyFill="1" applyBorder="1" applyAlignment="1">
      <alignment vertical="center" wrapText="1"/>
    </xf>
    <xf numFmtId="4" fontId="0" fillId="0" borderId="17" xfId="0" applyNumberFormat="1" applyFont="1" applyFill="1" applyBorder="1" applyAlignment="1">
      <alignment vertical="center" wrapText="1"/>
    </xf>
    <xf numFmtId="0" fontId="18" fillId="0" borderId="32" xfId="0" applyFont="1" applyBorder="1" applyAlignment="1">
      <alignment vertical="center" wrapText="1"/>
    </xf>
    <xf numFmtId="4" fontId="0" fillId="0" borderId="50" xfId="0" applyNumberFormat="1" applyFont="1" applyFill="1" applyBorder="1" applyAlignment="1">
      <alignment vertical="center" wrapText="1"/>
    </xf>
    <xf numFmtId="0" fontId="17" fillId="15" borderId="4" xfId="0" applyFont="1" applyFill="1" applyBorder="1" applyAlignment="1">
      <alignment horizontal="center" vertical="center" wrapText="1"/>
    </xf>
    <xf numFmtId="0" fontId="19" fillId="3" borderId="64" xfId="0" applyFont="1" applyFill="1" applyBorder="1" applyAlignment="1">
      <alignment vertical="center" wrapText="1"/>
    </xf>
    <xf numFmtId="0" fontId="18" fillId="0" borderId="65" xfId="0" applyFont="1" applyBorder="1" applyAlignment="1">
      <alignment vertical="center" wrapText="1"/>
    </xf>
    <xf numFmtId="4" fontId="0" fillId="10" borderId="30" xfId="0" applyNumberFormat="1" applyFont="1" applyFill="1" applyBorder="1" applyAlignment="1">
      <alignment vertical="center" wrapText="1"/>
    </xf>
    <xf numFmtId="4" fontId="0" fillId="0" borderId="54" xfId="0" applyNumberFormat="1" applyFont="1" applyFill="1" applyBorder="1" applyAlignment="1">
      <alignment vertical="center" wrapText="1"/>
    </xf>
    <xf numFmtId="4" fontId="0" fillId="0" borderId="66" xfId="0" applyNumberFormat="1" applyFont="1" applyFill="1" applyBorder="1" applyAlignment="1">
      <alignment vertical="center" wrapText="1"/>
    </xf>
    <xf numFmtId="2" fontId="0" fillId="0" borderId="66" xfId="0" applyNumberFormat="1" applyFont="1" applyFill="1" applyBorder="1" applyAlignment="1">
      <alignment vertical="center" wrapText="1"/>
    </xf>
    <xf numFmtId="0" fontId="19" fillId="3" borderId="4" xfId="0" applyFont="1" applyFill="1" applyBorder="1" applyAlignment="1">
      <alignment vertical="center" wrapText="1"/>
    </xf>
    <xf numFmtId="0" fontId="18" fillId="0" borderId="67" xfId="0" applyFont="1" applyBorder="1" applyAlignment="1">
      <alignment vertical="center" wrapText="1"/>
    </xf>
    <xf numFmtId="4" fontId="0" fillId="0" borderId="68" xfId="0" applyNumberFormat="1" applyFont="1" applyFill="1" applyBorder="1" applyAlignment="1">
      <alignment vertical="center" wrapText="1"/>
    </xf>
    <xf numFmtId="4" fontId="0" fillId="0" borderId="49" xfId="0" applyNumberFormat="1" applyFont="1" applyFill="1" applyBorder="1" applyAlignment="1">
      <alignment vertical="center" wrapText="1"/>
    </xf>
    <xf numFmtId="0" fontId="18" fillId="0" borderId="60" xfId="0" applyFont="1" applyBorder="1" applyAlignment="1">
      <alignment vertical="center" wrapText="1"/>
    </xf>
    <xf numFmtId="4" fontId="0" fillId="0" borderId="37" xfId="0" applyNumberFormat="1" applyFont="1" applyFill="1" applyBorder="1" applyAlignment="1">
      <alignment vertical="center" wrapText="1"/>
    </xf>
    <xf numFmtId="4" fontId="0" fillId="0" borderId="13" xfId="0" applyNumberFormat="1" applyFont="1" applyFill="1" applyBorder="1" applyAlignment="1">
      <alignment vertical="center" wrapText="1"/>
    </xf>
    <xf numFmtId="4" fontId="0" fillId="0" borderId="63" xfId="0" applyNumberFormat="1" applyFont="1" applyFill="1" applyBorder="1" applyAlignment="1">
      <alignment vertical="center" wrapText="1"/>
    </xf>
    <xf numFmtId="0" fontId="19" fillId="0" borderId="53" xfId="0" applyFont="1" applyBorder="1" applyAlignment="1">
      <alignment vertical="center" wrapText="1"/>
    </xf>
    <xf numFmtId="4" fontId="0" fillId="10" borderId="4" xfId="0" applyNumberFormat="1" applyFont="1" applyFill="1" applyBorder="1" applyAlignment="1">
      <alignment vertical="center" wrapText="1"/>
    </xf>
    <xf numFmtId="4" fontId="0" fillId="0" borderId="21" xfId="0" applyNumberFormat="1" applyFont="1" applyFill="1" applyBorder="1" applyAlignment="1">
      <alignment vertical="center" wrapText="1"/>
    </xf>
    <xf numFmtId="4" fontId="0" fillId="0" borderId="22" xfId="0" applyNumberFormat="1" applyFont="1" applyFill="1" applyBorder="1" applyAlignment="1">
      <alignment vertical="center" wrapText="1"/>
    </xf>
    <xf numFmtId="0" fontId="19" fillId="3" borderId="19" xfId="0" applyFont="1" applyFill="1" applyBorder="1" applyAlignment="1">
      <alignment vertical="center" wrapText="1"/>
    </xf>
    <xf numFmtId="0" fontId="18" fillId="0" borderId="36" xfId="0" applyFont="1" applyBorder="1" applyAlignment="1">
      <alignment vertical="center" wrapText="1"/>
    </xf>
    <xf numFmtId="0" fontId="17" fillId="5" borderId="27" xfId="0" applyFont="1" applyFill="1" applyBorder="1" applyAlignment="1">
      <alignment vertical="center" wrapText="1"/>
    </xf>
    <xf numFmtId="43" fontId="11" fillId="3" borderId="0" xfId="1" applyFont="1" applyFill="1" applyBorder="1" applyAlignment="1">
      <alignment horizontal="right" vertical="center" wrapText="1" indent="1"/>
    </xf>
    <xf numFmtId="43" fontId="11" fillId="0" borderId="7" xfId="1" applyFont="1" applyFill="1" applyBorder="1" applyAlignment="1">
      <alignment horizontal="right" vertical="center" wrapText="1" indent="1"/>
    </xf>
    <xf numFmtId="43" fontId="11" fillId="0" borderId="69" xfId="1" applyFont="1" applyFill="1" applyBorder="1" applyAlignment="1">
      <alignment horizontal="right" vertical="center" wrapText="1" indent="1"/>
    </xf>
    <xf numFmtId="0" fontId="17" fillId="15" borderId="27" xfId="0" applyFont="1" applyFill="1" applyBorder="1" applyAlignment="1">
      <alignment vertical="center" wrapText="1"/>
    </xf>
    <xf numFmtId="43" fontId="17" fillId="15" borderId="70" xfId="1" applyFont="1" applyFill="1" applyBorder="1" applyAlignment="1">
      <alignment horizontal="right" vertical="center" wrapText="1" indent="1"/>
    </xf>
    <xf numFmtId="4" fontId="4" fillId="15" borderId="11" xfId="0" applyNumberFormat="1" applyFont="1" applyFill="1" applyBorder="1" applyAlignment="1">
      <alignment vertical="center" wrapText="1"/>
    </xf>
    <xf numFmtId="0" fontId="4" fillId="15" borderId="11" xfId="0" applyFont="1" applyFill="1" applyBorder="1" applyAlignment="1">
      <alignment vertical="center" wrapText="1"/>
    </xf>
    <xf numFmtId="0" fontId="0" fillId="0" borderId="27" xfId="0" applyFont="1" applyFill="1" applyBorder="1" applyAlignment="1">
      <alignment vertical="center" wrapText="1"/>
    </xf>
    <xf numFmtId="43" fontId="11" fillId="0" borderId="52" xfId="1" applyFont="1" applyFill="1" applyBorder="1" applyAlignment="1">
      <alignment horizontal="right" vertical="center" wrapText="1" indent="1"/>
    </xf>
    <xf numFmtId="43" fontId="0" fillId="0" borderId="17" xfId="0" applyNumberFormat="1" applyFont="1" applyFill="1" applyBorder="1" applyAlignment="1">
      <alignment vertical="center" wrapText="1"/>
    </xf>
    <xf numFmtId="0" fontId="0" fillId="0" borderId="17" xfId="0" applyFont="1" applyFill="1" applyBorder="1" applyAlignment="1">
      <alignment vertical="center" wrapText="1"/>
    </xf>
    <xf numFmtId="43" fontId="11" fillId="3" borderId="27" xfId="1" applyFont="1" applyFill="1" applyBorder="1" applyAlignment="1">
      <alignment horizontal="right" vertical="center" wrapText="1" indent="1"/>
    </xf>
    <xf numFmtId="4" fontId="0" fillId="0" borderId="69" xfId="0" applyNumberFormat="1" applyFont="1" applyFill="1" applyBorder="1" applyAlignment="1">
      <alignment vertical="center" wrapText="1"/>
    </xf>
    <xf numFmtId="43" fontId="0" fillId="0" borderId="8" xfId="0" applyNumberFormat="1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4" fontId="0" fillId="0" borderId="8" xfId="0" applyNumberFormat="1" applyFont="1" applyFill="1" applyBorder="1" applyAlignment="1">
      <alignment vertical="center" wrapText="1"/>
    </xf>
    <xf numFmtId="43" fontId="4" fillId="15" borderId="31" xfId="1" applyFont="1" applyFill="1" applyBorder="1" applyAlignment="1">
      <alignment horizontal="right" vertical="center" wrapText="1" indent="1"/>
    </xf>
    <xf numFmtId="4" fontId="4" fillId="15" borderId="25" xfId="0" applyNumberFormat="1" applyFont="1" applyFill="1" applyBorder="1" applyAlignment="1">
      <alignment vertical="center" wrapText="1"/>
    </xf>
    <xf numFmtId="0" fontId="0" fillId="0" borderId="30" xfId="0" applyFont="1" applyFill="1" applyBorder="1" applyAlignment="1">
      <alignment vertical="center" wrapText="1"/>
    </xf>
    <xf numFmtId="43" fontId="0" fillId="0" borderId="52" xfId="0" applyNumberFormat="1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43" fontId="0" fillId="3" borderId="27" xfId="0" applyNumberFormat="1" applyFont="1" applyFill="1" applyBorder="1" applyAlignment="1">
      <alignment vertical="center"/>
    </xf>
    <xf numFmtId="0" fontId="0" fillId="0" borderId="57" xfId="0" applyFont="1" applyBorder="1" applyAlignment="1">
      <alignment vertical="center"/>
    </xf>
    <xf numFmtId="0" fontId="0" fillId="0" borderId="50" xfId="0" applyFont="1" applyBorder="1" applyAlignment="1">
      <alignment vertical="center"/>
    </xf>
    <xf numFmtId="0" fontId="17" fillId="15" borderId="55" xfId="0" applyFont="1" applyFill="1" applyBorder="1" applyAlignment="1">
      <alignment vertical="center"/>
    </xf>
    <xf numFmtId="43" fontId="0" fillId="0" borderId="7" xfId="0" applyNumberFormat="1" applyBorder="1"/>
    <xf numFmtId="0" fontId="0" fillId="0" borderId="0" xfId="0" applyFont="1" applyAlignment="1">
      <alignment vertical="center"/>
    </xf>
    <xf numFmtId="0" fontId="4" fillId="14" borderId="62" xfId="0" applyFont="1" applyFill="1" applyBorder="1" applyAlignment="1">
      <alignment horizontal="center" vertical="center" wrapText="1"/>
    </xf>
    <xf numFmtId="0" fontId="0" fillId="0" borderId="45" xfId="0" applyFont="1" applyFill="1" applyBorder="1" applyAlignment="1">
      <alignment vertical="center" wrapText="1"/>
    </xf>
    <xf numFmtId="4" fontId="0" fillId="3" borderId="30" xfId="0" applyNumberFormat="1" applyFont="1" applyFill="1" applyBorder="1" applyAlignment="1">
      <alignment vertical="center" wrapText="1"/>
    </xf>
    <xf numFmtId="0" fontId="0" fillId="0" borderId="51" xfId="0" applyFont="1" applyFill="1" applyBorder="1" applyAlignment="1">
      <alignment vertical="center" wrapText="1"/>
    </xf>
    <xf numFmtId="4" fontId="0" fillId="16" borderId="35" xfId="0" applyNumberFormat="1" applyFont="1" applyFill="1" applyBorder="1" applyAlignment="1">
      <alignment vertical="center" wrapText="1"/>
    </xf>
    <xf numFmtId="0" fontId="0" fillId="0" borderId="15" xfId="0" applyFont="1" applyFill="1" applyBorder="1" applyAlignment="1">
      <alignment vertical="center" wrapText="1"/>
    </xf>
    <xf numFmtId="4" fontId="0" fillId="16" borderId="39" xfId="0" applyNumberFormat="1" applyFont="1" applyFill="1" applyBorder="1" applyAlignment="1">
      <alignment vertical="center" wrapText="1"/>
    </xf>
    <xf numFmtId="4" fontId="0" fillId="16" borderId="71" xfId="0" applyNumberFormat="1" applyFont="1" applyFill="1" applyBorder="1" applyAlignment="1">
      <alignment vertical="center" wrapText="1"/>
    </xf>
    <xf numFmtId="4" fontId="0" fillId="0" borderId="23" xfId="0" applyNumberFormat="1" applyFont="1" applyFill="1" applyBorder="1" applyAlignment="1">
      <alignment vertical="center" wrapText="1"/>
    </xf>
    <xf numFmtId="4" fontId="0" fillId="3" borderId="6" xfId="0" applyNumberFormat="1" applyFont="1" applyFill="1" applyBorder="1" applyAlignment="1">
      <alignment vertical="center" wrapText="1"/>
    </xf>
    <xf numFmtId="43" fontId="11" fillId="0" borderId="6" xfId="1" applyFont="1" applyFill="1" applyBorder="1" applyAlignment="1">
      <alignment horizontal="right" vertical="center" wrapText="1" indent="1"/>
    </xf>
    <xf numFmtId="4" fontId="0" fillId="3" borderId="28" xfId="0" applyNumberFormat="1" applyFont="1" applyFill="1" applyBorder="1" applyAlignment="1">
      <alignment vertical="center" wrapText="1"/>
    </xf>
    <xf numFmtId="4" fontId="4" fillId="15" borderId="12" xfId="0" applyNumberFormat="1" applyFont="1" applyFill="1" applyBorder="1" applyAlignment="1">
      <alignment vertical="center" wrapText="1"/>
    </xf>
    <xf numFmtId="4" fontId="0" fillId="3" borderId="18" xfId="0" applyNumberFormat="1" applyFont="1" applyFill="1" applyBorder="1" applyAlignment="1">
      <alignment vertical="center" wrapText="1"/>
    </xf>
    <xf numFmtId="0" fontId="0" fillId="0" borderId="48" xfId="0" applyFont="1" applyFill="1" applyBorder="1" applyAlignment="1">
      <alignment vertical="center" wrapText="1"/>
    </xf>
    <xf numFmtId="4" fontId="0" fillId="3" borderId="27" xfId="0" applyNumberFormat="1" applyFont="1" applyFill="1" applyBorder="1" applyAlignment="1">
      <alignment vertical="center" wrapText="1"/>
    </xf>
    <xf numFmtId="4" fontId="4" fillId="15" borderId="26" xfId="0" applyNumberFormat="1" applyFont="1" applyFill="1" applyBorder="1" applyAlignment="1">
      <alignment vertical="center" wrapText="1"/>
    </xf>
    <xf numFmtId="43" fontId="0" fillId="0" borderId="17" xfId="0" applyNumberFormat="1" applyFont="1" applyBorder="1" applyAlignment="1">
      <alignment vertical="center"/>
    </xf>
    <xf numFmtId="43" fontId="0" fillId="3" borderId="18" xfId="0" applyNumberFormat="1" applyFill="1" applyBorder="1"/>
    <xf numFmtId="43" fontId="0" fillId="0" borderId="50" xfId="0" applyNumberFormat="1" applyFont="1" applyBorder="1" applyAlignment="1">
      <alignment vertical="center"/>
    </xf>
    <xf numFmtId="43" fontId="0" fillId="3" borderId="51" xfId="0" applyNumberFormat="1" applyFill="1" applyBorder="1"/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11" borderId="4" xfId="0" applyFont="1" applyFill="1" applyBorder="1" applyAlignment="1">
      <alignment horizontal="center" vertical="center"/>
    </xf>
    <xf numFmtId="0" fontId="17" fillId="11" borderId="5" xfId="0" applyFont="1" applyFill="1" applyBorder="1" applyAlignment="1">
      <alignment horizontal="center" vertical="center"/>
    </xf>
    <xf numFmtId="0" fontId="17" fillId="11" borderId="27" xfId="0" applyFont="1" applyFill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66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43" fontId="11" fillId="3" borderId="72" xfId="1" applyFont="1" applyFill="1" applyBorder="1" applyAlignment="1">
      <alignment vertical="center"/>
    </xf>
    <xf numFmtId="43" fontId="11" fillId="3" borderId="73" xfId="1" applyFont="1" applyFill="1" applyBorder="1" applyAlignment="1">
      <alignment vertical="center"/>
    </xf>
    <xf numFmtId="0" fontId="0" fillId="0" borderId="73" xfId="0" applyFont="1" applyBorder="1"/>
    <xf numFmtId="0" fontId="0" fillId="0" borderId="73" xfId="0" applyFont="1" applyBorder="1" applyAlignment="1">
      <alignment horizontal="center"/>
    </xf>
    <xf numFmtId="43" fontId="11" fillId="3" borderId="7" xfId="1" applyFont="1" applyFill="1" applyBorder="1" applyAlignment="1">
      <alignment vertical="center"/>
    </xf>
    <xf numFmtId="43" fontId="11" fillId="3" borderId="8" xfId="1" applyFont="1" applyFill="1" applyBorder="1" applyAlignment="1">
      <alignment vertical="center"/>
    </xf>
    <xf numFmtId="0" fontId="17" fillId="3" borderId="29" xfId="0" applyFont="1" applyFill="1" applyBorder="1" applyAlignment="1">
      <alignment horizontal="left" vertical="top" wrapText="1"/>
    </xf>
    <xf numFmtId="43" fontId="11" fillId="3" borderId="49" xfId="0" applyNumberFormat="1" applyFont="1" applyFill="1" applyBorder="1" applyAlignment="1" applyProtection="1">
      <protection hidden="1"/>
    </xf>
    <xf numFmtId="43" fontId="11" fillId="3" borderId="50" xfId="0" applyNumberFormat="1" applyFont="1" applyFill="1" applyBorder="1" applyAlignment="1" applyProtection="1">
      <protection hidden="1"/>
    </xf>
    <xf numFmtId="43" fontId="11" fillId="3" borderId="50" xfId="1" applyFont="1" applyFill="1" applyBorder="1" applyAlignment="1">
      <alignment vertical="center"/>
    </xf>
    <xf numFmtId="0" fontId="23" fillId="0" borderId="32" xfId="0" applyFont="1" applyBorder="1" applyAlignment="1">
      <alignment horizontal="left"/>
    </xf>
    <xf numFmtId="0" fontId="23" fillId="0" borderId="49" xfId="0" applyFont="1" applyFill="1" applyBorder="1" applyAlignment="1" applyProtection="1">
      <alignment horizontal="center" vertical="center" wrapText="1"/>
      <protection locked="0"/>
    </xf>
    <xf numFmtId="0" fontId="23" fillId="0" borderId="50" xfId="0" applyFont="1" applyFill="1" applyBorder="1" applyAlignment="1" applyProtection="1">
      <alignment horizontal="center" vertical="center" wrapText="1"/>
      <protection locked="0"/>
    </xf>
    <xf numFmtId="0" fontId="23" fillId="0" borderId="50" xfId="0" applyFont="1" applyBorder="1" applyAlignment="1">
      <alignment horizontal="right"/>
    </xf>
    <xf numFmtId="2" fontId="23" fillId="0" borderId="51" xfId="0" applyNumberFormat="1" applyFont="1" applyBorder="1"/>
    <xf numFmtId="43" fontId="24" fillId="3" borderId="13" xfId="0" applyNumberFormat="1" applyFont="1" applyFill="1" applyBorder="1" applyAlignment="1" applyProtection="1">
      <protection hidden="1"/>
    </xf>
    <xf numFmtId="43" fontId="24" fillId="3" borderId="14" xfId="0" applyNumberFormat="1" applyFont="1" applyFill="1" applyBorder="1" applyAlignment="1" applyProtection="1">
      <protection hidden="1"/>
    </xf>
    <xf numFmtId="43" fontId="24" fillId="3" borderId="14" xfId="1" applyFont="1" applyFill="1" applyBorder="1" applyAlignment="1">
      <alignment horizontal="right" vertical="center"/>
    </xf>
    <xf numFmtId="0" fontId="23" fillId="0" borderId="36" xfId="0" applyFont="1" applyBorder="1" applyAlignment="1">
      <alignment horizontal="left"/>
    </xf>
    <xf numFmtId="0" fontId="23" fillId="0" borderId="13" xfId="0" applyFont="1" applyFill="1" applyBorder="1" applyAlignment="1" applyProtection="1">
      <alignment horizontal="center" vertical="center" wrapText="1"/>
      <protection locked="0"/>
    </xf>
    <xf numFmtId="0" fontId="23" fillId="0" borderId="14" xfId="0" applyFont="1" applyFill="1" applyBorder="1" applyAlignment="1" applyProtection="1">
      <alignment horizontal="center" vertical="center" wrapText="1"/>
      <protection locked="0"/>
    </xf>
    <xf numFmtId="0" fontId="23" fillId="0" borderId="40" xfId="0" applyFont="1" applyBorder="1" applyAlignment="1">
      <alignment horizontal="left"/>
    </xf>
    <xf numFmtId="0" fontId="23" fillId="0" borderId="21" xfId="0" applyFont="1" applyFill="1" applyBorder="1" applyAlignment="1" applyProtection="1">
      <alignment horizontal="center" vertical="center" wrapText="1"/>
      <protection locked="0"/>
    </xf>
    <xf numFmtId="0" fontId="23" fillId="0" borderId="22" xfId="0" applyFont="1" applyFill="1" applyBorder="1" applyAlignment="1" applyProtection="1">
      <alignment horizontal="center" vertical="center" wrapText="1"/>
      <protection locked="0"/>
    </xf>
    <xf numFmtId="0" fontId="23" fillId="0" borderId="22" xfId="0" applyFont="1" applyBorder="1" applyAlignment="1">
      <alignment horizontal="right"/>
    </xf>
    <xf numFmtId="2" fontId="23" fillId="0" borderId="23" xfId="0" applyNumberFormat="1" applyFont="1" applyBorder="1"/>
    <xf numFmtId="43" fontId="24" fillId="3" borderId="21" xfId="0" applyNumberFormat="1" applyFont="1" applyFill="1" applyBorder="1" applyAlignment="1" applyProtection="1">
      <protection hidden="1"/>
    </xf>
    <xf numFmtId="43" fontId="24" fillId="3" borderId="22" xfId="0" applyNumberFormat="1" applyFont="1" applyFill="1" applyBorder="1" applyAlignment="1" applyProtection="1">
      <protection hidden="1"/>
    </xf>
    <xf numFmtId="43" fontId="24" fillId="3" borderId="22" xfId="1" applyFont="1" applyFill="1" applyBorder="1" applyAlignment="1">
      <alignment horizontal="right" vertical="center"/>
    </xf>
    <xf numFmtId="0" fontId="25" fillId="3" borderId="30" xfId="0" applyFont="1" applyFill="1" applyBorder="1" applyAlignment="1">
      <alignment horizontal="left"/>
    </xf>
    <xf numFmtId="43" fontId="24" fillId="3" borderId="72" xfId="0" applyNumberFormat="1" applyFont="1" applyFill="1" applyBorder="1" applyAlignment="1" applyProtection="1">
      <protection hidden="1"/>
    </xf>
    <xf numFmtId="43" fontId="24" fillId="3" borderId="73" xfId="0" applyNumberFormat="1" applyFont="1" applyFill="1" applyBorder="1" applyAlignment="1" applyProtection="1">
      <protection hidden="1"/>
    </xf>
    <xf numFmtId="43" fontId="24" fillId="3" borderId="73" xfId="1" applyFont="1" applyFill="1" applyBorder="1" applyAlignment="1">
      <alignment vertical="center"/>
    </xf>
    <xf numFmtId="0" fontId="23" fillId="0" borderId="68" xfId="0" applyFont="1" applyBorder="1" applyAlignment="1">
      <alignment horizontal="left" wrapText="1"/>
    </xf>
    <xf numFmtId="43" fontId="24" fillId="3" borderId="49" xfId="0" applyNumberFormat="1" applyFont="1" applyFill="1" applyBorder="1" applyAlignment="1" applyProtection="1">
      <protection hidden="1"/>
    </xf>
    <xf numFmtId="43" fontId="24" fillId="3" borderId="50" xfId="0" applyNumberFormat="1" applyFont="1" applyFill="1" applyBorder="1" applyAlignment="1" applyProtection="1">
      <protection hidden="1"/>
    </xf>
    <xf numFmtId="43" fontId="24" fillId="3" borderId="50" xfId="1" applyFont="1" applyFill="1" applyBorder="1" applyAlignment="1">
      <alignment horizontal="right" vertical="center"/>
    </xf>
    <xf numFmtId="0" fontId="23" fillId="0" borderId="37" xfId="0" applyFont="1" applyBorder="1" applyAlignment="1">
      <alignment horizontal="left" wrapText="1"/>
    </xf>
    <xf numFmtId="0" fontId="23" fillId="0" borderId="37" xfId="0" applyFont="1" applyBorder="1" applyAlignment="1">
      <alignment horizontal="left" vertical="center"/>
    </xf>
    <xf numFmtId="0" fontId="17" fillId="5" borderId="9" xfId="0" applyFont="1" applyFill="1" applyBorder="1" applyAlignment="1">
      <alignment horizontal="center" vertical="center"/>
    </xf>
    <xf numFmtId="43" fontId="11" fillId="3" borderId="75" xfId="1" applyFont="1" applyFill="1" applyBorder="1" applyAlignment="1">
      <alignment vertical="center"/>
    </xf>
    <xf numFmtId="43" fontId="11" fillId="3" borderId="9" xfId="1" applyFont="1" applyFill="1" applyBorder="1" applyAlignment="1">
      <alignment vertical="center"/>
    </xf>
    <xf numFmtId="43" fontId="11" fillId="3" borderId="51" xfId="1" applyFont="1" applyFill="1" applyBorder="1" applyAlignment="1">
      <alignment vertical="center"/>
    </xf>
    <xf numFmtId="43" fontId="24" fillId="3" borderId="75" xfId="1" applyFont="1" applyFill="1" applyBorder="1" applyAlignment="1">
      <alignment vertical="center"/>
    </xf>
    <xf numFmtId="0" fontId="23" fillId="0" borderId="41" xfId="0" applyFont="1" applyBorder="1" applyAlignment="1">
      <alignment horizontal="left" wrapText="1"/>
    </xf>
    <xf numFmtId="43" fontId="24" fillId="3" borderId="54" xfId="0" applyNumberFormat="1" applyFont="1" applyFill="1" applyBorder="1" applyAlignment="1" applyProtection="1">
      <protection hidden="1"/>
    </xf>
    <xf numFmtId="43" fontId="24" fillId="3" borderId="66" xfId="0" applyNumberFormat="1" applyFont="1" applyFill="1" applyBorder="1" applyAlignment="1" applyProtection="1">
      <protection hidden="1"/>
    </xf>
    <xf numFmtId="43" fontId="24" fillId="3" borderId="66" xfId="1" applyFont="1" applyFill="1" applyBorder="1" applyAlignment="1">
      <alignment horizontal="right" vertical="center"/>
    </xf>
    <xf numFmtId="0" fontId="23" fillId="0" borderId="33" xfId="0" applyFont="1" applyBorder="1" applyAlignment="1">
      <alignment horizontal="left" wrapText="1"/>
    </xf>
    <xf numFmtId="0" fontId="17" fillId="17" borderId="19" xfId="0" applyFont="1" applyFill="1" applyBorder="1" applyAlignment="1">
      <alignment vertical="center" wrapText="1"/>
    </xf>
    <xf numFmtId="43" fontId="17" fillId="17" borderId="66" xfId="1" applyFont="1" applyFill="1" applyBorder="1" applyAlignment="1">
      <alignment vertical="center"/>
    </xf>
    <xf numFmtId="43" fontId="17" fillId="17" borderId="8" xfId="1" applyFont="1" applyFill="1" applyBorder="1" applyAlignment="1">
      <alignment vertical="center"/>
    </xf>
    <xf numFmtId="0" fontId="0" fillId="0" borderId="55" xfId="0" applyFont="1" applyFill="1" applyBorder="1" applyAlignment="1">
      <alignment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46" xfId="0" applyFont="1" applyFill="1" applyBorder="1" applyAlignment="1">
      <alignment horizontal="center" vertical="center" wrapText="1"/>
    </xf>
    <xf numFmtId="4" fontId="11" fillId="0" borderId="30" xfId="0" applyNumberFormat="1" applyFont="1" applyFill="1" applyBorder="1" applyAlignment="1">
      <alignment horizontal="center" vertical="center"/>
    </xf>
    <xf numFmtId="43" fontId="11" fillId="0" borderId="76" xfId="1" applyFont="1" applyFill="1" applyBorder="1" applyAlignment="1">
      <alignment vertical="center"/>
    </xf>
    <xf numFmtId="43" fontId="11" fillId="3" borderId="54" xfId="1" applyFont="1" applyFill="1" applyBorder="1" applyAlignment="1">
      <alignment vertical="center"/>
    </xf>
    <xf numFmtId="43" fontId="11" fillId="3" borderId="66" xfId="1" applyFont="1" applyFill="1" applyBorder="1" applyAlignment="1">
      <alignment vertical="center"/>
    </xf>
    <xf numFmtId="43" fontId="11" fillId="18" borderId="27" xfId="1" applyFont="1" applyFill="1" applyBorder="1" applyAlignment="1">
      <alignment vertical="center"/>
    </xf>
    <xf numFmtId="43" fontId="11" fillId="17" borderId="27" xfId="1" applyFont="1" applyFill="1" applyBorder="1" applyAlignment="1">
      <alignment vertical="center"/>
    </xf>
    <xf numFmtId="43" fontId="11" fillId="17" borderId="27" xfId="0" applyNumberFormat="1" applyFont="1" applyFill="1" applyBorder="1" applyAlignment="1">
      <alignment vertical="center" wrapText="1"/>
    </xf>
    <xf numFmtId="0" fontId="17" fillId="15" borderId="4" xfId="0" applyFont="1" applyFill="1" applyBorder="1" applyAlignment="1">
      <alignment vertical="center"/>
    </xf>
    <xf numFmtId="0" fontId="17" fillId="15" borderId="27" xfId="0" applyFont="1" applyFill="1" applyBorder="1" applyAlignment="1">
      <alignment horizontal="center" vertical="center"/>
    </xf>
    <xf numFmtId="0" fontId="17" fillId="15" borderId="5" xfId="0" applyFont="1" applyFill="1" applyBorder="1" applyAlignment="1">
      <alignment horizontal="center" vertical="center"/>
    </xf>
    <xf numFmtId="43" fontId="17" fillId="15" borderId="6" xfId="1" applyFont="1" applyFill="1" applyBorder="1" applyAlignment="1">
      <alignment vertical="center"/>
    </xf>
    <xf numFmtId="43" fontId="24" fillId="3" borderId="74" xfId="1" applyFont="1" applyFill="1" applyBorder="1" applyAlignment="1">
      <alignment horizontal="right" vertical="center"/>
    </xf>
    <xf numFmtId="43" fontId="17" fillId="17" borderId="9" xfId="1" applyFont="1" applyFill="1" applyBorder="1" applyAlignment="1">
      <alignment vertical="center"/>
    </xf>
    <xf numFmtId="0" fontId="3" fillId="0" borderId="0" xfId="5"/>
    <xf numFmtId="0" fontId="4" fillId="14" borderId="61" xfId="5" applyFont="1" applyFill="1" applyBorder="1" applyAlignment="1">
      <alignment horizontal="center" vertical="center" wrapText="1"/>
    </xf>
    <xf numFmtId="0" fontId="4" fillId="14" borderId="22" xfId="5" applyFont="1" applyFill="1" applyBorder="1" applyAlignment="1">
      <alignment horizontal="center" vertical="center" wrapText="1"/>
    </xf>
    <xf numFmtId="0" fontId="17" fillId="15" borderId="4" xfId="5" applyFont="1" applyFill="1" applyBorder="1" applyAlignment="1">
      <alignment horizontal="center" vertical="center" wrapText="1"/>
    </xf>
    <xf numFmtId="0" fontId="19" fillId="3" borderId="64" xfId="5" applyFont="1" applyFill="1" applyBorder="1" applyAlignment="1">
      <alignment vertical="center" wrapText="1"/>
    </xf>
    <xf numFmtId="0" fontId="18" fillId="0" borderId="65" xfId="5" applyFont="1" applyBorder="1" applyAlignment="1">
      <alignment vertical="center" wrapText="1"/>
    </xf>
    <xf numFmtId="4" fontId="3" fillId="19" borderId="30" xfId="5" applyNumberFormat="1" applyFont="1" applyFill="1" applyBorder="1" applyAlignment="1">
      <alignment vertical="center" wrapText="1"/>
    </xf>
    <xf numFmtId="4" fontId="3" fillId="0" borderId="54" xfId="5" applyNumberFormat="1" applyFont="1" applyFill="1" applyBorder="1" applyAlignment="1">
      <alignment vertical="center" wrapText="1"/>
    </xf>
    <xf numFmtId="4" fontId="3" fillId="0" borderId="66" xfId="5" applyNumberFormat="1" applyFont="1" applyFill="1" applyBorder="1" applyAlignment="1">
      <alignment vertical="center" wrapText="1"/>
    </xf>
    <xf numFmtId="2" fontId="3" fillId="0" borderId="66" xfId="5" applyNumberFormat="1" applyFont="1" applyFill="1" applyBorder="1" applyAlignment="1">
      <alignment vertical="center" wrapText="1"/>
    </xf>
    <xf numFmtId="4" fontId="3" fillId="3" borderId="30" xfId="5" applyNumberFormat="1" applyFont="1" applyFill="1" applyBorder="1" applyAlignment="1">
      <alignment vertical="center" wrapText="1"/>
    </xf>
    <xf numFmtId="0" fontId="19" fillId="3" borderId="4" xfId="5" applyFont="1" applyFill="1" applyBorder="1" applyAlignment="1">
      <alignment vertical="center" wrapText="1"/>
    </xf>
    <xf numFmtId="0" fontId="18" fillId="0" borderId="67" xfId="5" applyFont="1" applyBorder="1" applyAlignment="1">
      <alignment vertical="center" wrapText="1"/>
    </xf>
    <xf numFmtId="4" fontId="3" fillId="0" borderId="68" xfId="5" applyNumberFormat="1" applyFont="1" applyFill="1" applyBorder="1" applyAlignment="1">
      <alignment vertical="center" wrapText="1"/>
    </xf>
    <xf numFmtId="4" fontId="3" fillId="0" borderId="49" xfId="5" applyNumberFormat="1" applyFont="1" applyFill="1" applyBorder="1" applyAlignment="1">
      <alignment vertical="center" wrapText="1"/>
    </xf>
    <xf numFmtId="4" fontId="3" fillId="0" borderId="50" xfId="5" applyNumberFormat="1" applyFont="1" applyFill="1" applyBorder="1" applyAlignment="1">
      <alignment vertical="center" wrapText="1"/>
    </xf>
    <xf numFmtId="4" fontId="3" fillId="0" borderId="51" xfId="5" applyNumberFormat="1" applyFont="1" applyFill="1" applyBorder="1" applyAlignment="1">
      <alignment vertical="center" wrapText="1"/>
    </xf>
    <xf numFmtId="4" fontId="3" fillId="16" borderId="35" xfId="5" applyNumberFormat="1" applyFont="1" applyFill="1" applyBorder="1" applyAlignment="1">
      <alignment vertical="center" wrapText="1"/>
    </xf>
    <xf numFmtId="0" fontId="18" fillId="0" borderId="60" xfId="5" applyFont="1" applyBorder="1" applyAlignment="1">
      <alignment vertical="center" wrapText="1"/>
    </xf>
    <xf numFmtId="4" fontId="3" fillId="0" borderId="13" xfId="5" applyNumberFormat="1" applyFont="1" applyFill="1" applyBorder="1" applyAlignment="1">
      <alignment vertical="center" wrapText="1"/>
    </xf>
    <xf numFmtId="4" fontId="3" fillId="0" borderId="14" xfId="5" applyNumberFormat="1" applyFont="1" applyFill="1" applyBorder="1" applyAlignment="1">
      <alignment vertical="center" wrapText="1"/>
    </xf>
    <xf numFmtId="4" fontId="3" fillId="0" borderId="15" xfId="5" applyNumberFormat="1" applyFont="1" applyFill="1" applyBorder="1" applyAlignment="1">
      <alignment vertical="center" wrapText="1"/>
    </xf>
    <xf numFmtId="4" fontId="3" fillId="16" borderId="39" xfId="5" applyNumberFormat="1" applyFont="1" applyFill="1" applyBorder="1" applyAlignment="1">
      <alignment vertical="center" wrapText="1"/>
    </xf>
    <xf numFmtId="4" fontId="3" fillId="16" borderId="71" xfId="5" applyNumberFormat="1" applyFont="1" applyFill="1" applyBorder="1" applyAlignment="1">
      <alignment vertical="center" wrapText="1"/>
    </xf>
    <xf numFmtId="0" fontId="19" fillId="0" borderId="53" xfId="5" applyFont="1" applyBorder="1" applyAlignment="1">
      <alignment vertical="center" wrapText="1"/>
    </xf>
    <xf numFmtId="4" fontId="3" fillId="19" borderId="4" xfId="5" applyNumberFormat="1" applyFont="1" applyFill="1" applyBorder="1" applyAlignment="1">
      <alignment vertical="center" wrapText="1"/>
    </xf>
    <xf numFmtId="4" fontId="3" fillId="19" borderId="21" xfId="5" applyNumberFormat="1" applyFont="1" applyFill="1" applyBorder="1" applyAlignment="1">
      <alignment vertical="center" wrapText="1"/>
    </xf>
    <xf numFmtId="4" fontId="3" fillId="19" borderId="22" xfId="5" applyNumberFormat="1" applyFont="1" applyFill="1" applyBorder="1" applyAlignment="1">
      <alignment vertical="center" wrapText="1"/>
    </xf>
    <xf numFmtId="4" fontId="3" fillId="19" borderId="23" xfId="5" applyNumberFormat="1" applyFont="1" applyFill="1" applyBorder="1" applyAlignment="1">
      <alignment vertical="center" wrapText="1"/>
    </xf>
    <xf numFmtId="4" fontId="3" fillId="3" borderId="6" xfId="5" applyNumberFormat="1" applyFont="1" applyFill="1" applyBorder="1" applyAlignment="1">
      <alignment vertical="center" wrapText="1"/>
    </xf>
    <xf numFmtId="0" fontId="19" fillId="3" borderId="19" xfId="5" applyFont="1" applyFill="1" applyBorder="1" applyAlignment="1">
      <alignment vertical="center" wrapText="1"/>
    </xf>
    <xf numFmtId="0" fontId="18" fillId="0" borderId="32" xfId="5" applyFont="1" applyBorder="1" applyAlignment="1">
      <alignment vertical="center" wrapText="1"/>
    </xf>
    <xf numFmtId="0" fontId="18" fillId="0" borderId="36" xfId="5" applyFont="1" applyBorder="1" applyAlignment="1">
      <alignment vertical="center" wrapText="1"/>
    </xf>
    <xf numFmtId="4" fontId="3" fillId="19" borderId="16" xfId="5" applyNumberFormat="1" applyFont="1" applyFill="1" applyBorder="1" applyAlignment="1">
      <alignment vertical="center" wrapText="1"/>
    </xf>
    <xf numFmtId="4" fontId="3" fillId="19" borderId="17" xfId="5" applyNumberFormat="1" applyFont="1" applyFill="1" applyBorder="1" applyAlignment="1">
      <alignment vertical="center" wrapText="1"/>
    </xf>
    <xf numFmtId="4" fontId="3" fillId="19" borderId="18" xfId="5" applyNumberFormat="1" applyFont="1" applyFill="1" applyBorder="1" applyAlignment="1">
      <alignment vertical="center" wrapText="1"/>
    </xf>
    <xf numFmtId="4" fontId="3" fillId="3" borderId="3" xfId="5" applyNumberFormat="1" applyFont="1" applyFill="1" applyBorder="1" applyAlignment="1">
      <alignment vertical="center" wrapText="1"/>
    </xf>
    <xf numFmtId="0" fontId="17" fillId="5" borderId="27" xfId="5" applyFont="1" applyFill="1" applyBorder="1" applyAlignment="1">
      <alignment vertical="center" wrapText="1"/>
    </xf>
    <xf numFmtId="43" fontId="11" fillId="3" borderId="0" xfId="6" applyFont="1" applyFill="1" applyBorder="1" applyAlignment="1">
      <alignment horizontal="right" vertical="center" wrapText="1" indent="1"/>
    </xf>
    <xf numFmtId="43" fontId="11" fillId="3" borderId="7" xfId="6" applyFont="1" applyFill="1" applyBorder="1" applyAlignment="1">
      <alignment horizontal="right" vertical="center" wrapText="1" indent="1"/>
    </xf>
    <xf numFmtId="43" fontId="11" fillId="3" borderId="8" xfId="6" applyFont="1" applyFill="1" applyBorder="1" applyAlignment="1">
      <alignment horizontal="right" vertical="center" wrapText="1" indent="1"/>
    </xf>
    <xf numFmtId="43" fontId="11" fillId="3" borderId="9" xfId="6" applyFont="1" applyFill="1" applyBorder="1" applyAlignment="1">
      <alignment horizontal="right" vertical="center" wrapText="1" indent="1"/>
    </xf>
    <xf numFmtId="0" fontId="17" fillId="15" borderId="27" xfId="5" applyFont="1" applyFill="1" applyBorder="1" applyAlignment="1">
      <alignment vertical="center" wrapText="1"/>
    </xf>
    <xf numFmtId="43" fontId="17" fillId="15" borderId="70" xfId="6" applyFont="1" applyFill="1" applyBorder="1" applyAlignment="1">
      <alignment horizontal="right" vertical="center" wrapText="1" indent="1"/>
    </xf>
    <xf numFmtId="4" fontId="4" fillId="15" borderId="11" xfId="5" applyNumberFormat="1" applyFont="1" applyFill="1" applyBorder="1" applyAlignment="1">
      <alignment vertical="center" wrapText="1"/>
    </xf>
    <xf numFmtId="0" fontId="4" fillId="15" borderId="11" xfId="5" applyFont="1" applyFill="1" applyBorder="1" applyAlignment="1">
      <alignment vertical="center" wrapText="1"/>
    </xf>
    <xf numFmtId="4" fontId="4" fillId="15" borderId="12" xfId="5" applyNumberFormat="1" applyFont="1" applyFill="1" applyBorder="1" applyAlignment="1">
      <alignment vertical="center" wrapText="1"/>
    </xf>
    <xf numFmtId="0" fontId="3" fillId="0" borderId="27" xfId="5" applyFont="1" applyFill="1" applyBorder="1" applyAlignment="1">
      <alignment vertical="center" wrapText="1"/>
    </xf>
    <xf numFmtId="43" fontId="11" fillId="0" borderId="52" xfId="6" applyFont="1" applyFill="1" applyBorder="1" applyAlignment="1">
      <alignment horizontal="right" vertical="center" wrapText="1" indent="1"/>
    </xf>
    <xf numFmtId="4" fontId="3" fillId="3" borderId="14" xfId="5" applyNumberFormat="1" applyFont="1" applyFill="1" applyBorder="1" applyAlignment="1">
      <alignment vertical="center" wrapText="1"/>
    </xf>
    <xf numFmtId="43" fontId="11" fillId="3" borderId="27" xfId="6" applyFont="1" applyFill="1" applyBorder="1" applyAlignment="1">
      <alignment horizontal="right" vertical="center" wrapText="1" indent="1"/>
    </xf>
    <xf numFmtId="0" fontId="17" fillId="15" borderId="55" xfId="5" applyFont="1" applyFill="1" applyBorder="1" applyAlignment="1">
      <alignment vertical="center"/>
    </xf>
    <xf numFmtId="43" fontId="3" fillId="0" borderId="7" xfId="5" applyNumberFormat="1" applyBorder="1"/>
    <xf numFmtId="0" fontId="3" fillId="0" borderId="0" xfId="5" applyFont="1" applyAlignment="1">
      <alignment vertical="center"/>
    </xf>
    <xf numFmtId="0" fontId="3" fillId="0" borderId="14" xfId="5" applyBorder="1"/>
    <xf numFmtId="0" fontId="4" fillId="0" borderId="14" xfId="5" applyFont="1" applyBorder="1" applyAlignment="1">
      <alignment horizontal="center" vertical="center"/>
    </xf>
    <xf numFmtId="0" fontId="4" fillId="0" borderId="14" xfId="5" applyFont="1" applyBorder="1"/>
    <xf numFmtId="44" fontId="4" fillId="0" borderId="14" xfId="7" applyFont="1" applyBorder="1" applyAlignment="1">
      <alignment horizontal="center" vertical="center"/>
    </xf>
    <xf numFmtId="2" fontId="20" fillId="0" borderId="0" xfId="5" applyNumberFormat="1" applyFont="1" applyFill="1" applyAlignment="1">
      <alignment vertical="center"/>
    </xf>
    <xf numFmtId="44" fontId="0" fillId="0" borderId="73" xfId="2" applyFont="1" applyBorder="1"/>
    <xf numFmtId="44" fontId="0" fillId="0" borderId="44" xfId="2" applyFont="1" applyBorder="1"/>
    <xf numFmtId="44" fontId="23" fillId="0" borderId="50" xfId="2" applyFont="1" applyBorder="1" applyAlignment="1">
      <alignment horizontal="right"/>
    </xf>
    <xf numFmtId="44" fontId="23" fillId="0" borderId="51" xfId="2" applyFont="1" applyBorder="1"/>
    <xf numFmtId="44" fontId="23" fillId="0" borderId="14" xfId="2" applyFont="1" applyBorder="1" applyAlignment="1">
      <alignment horizontal="right"/>
    </xf>
    <xf numFmtId="44" fontId="23" fillId="0" borderId="15" xfId="2" applyFont="1" applyBorder="1"/>
    <xf numFmtId="44" fontId="23" fillId="0" borderId="22" xfId="2" applyFont="1" applyBorder="1" applyAlignment="1">
      <alignment horizontal="right"/>
    </xf>
    <xf numFmtId="44" fontId="23" fillId="0" borderId="23" xfId="2" applyFont="1" applyBorder="1"/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17" fillId="11" borderId="28" xfId="0" applyFont="1" applyFill="1" applyBorder="1" applyAlignment="1">
      <alignment horizontal="center" vertical="center" wrapText="1"/>
    </xf>
    <xf numFmtId="0" fontId="17" fillId="11" borderId="30" xfId="0" applyFont="1" applyFill="1" applyBorder="1" applyAlignment="1">
      <alignment horizontal="center" vertical="center" wrapText="1"/>
    </xf>
    <xf numFmtId="0" fontId="17" fillId="11" borderId="29" xfId="0" applyFont="1" applyFill="1" applyBorder="1" applyAlignment="1">
      <alignment horizontal="center" vertical="center" wrapText="1"/>
    </xf>
    <xf numFmtId="0" fontId="17" fillId="11" borderId="25" xfId="0" applyFont="1" applyFill="1" applyBorder="1" applyAlignment="1">
      <alignment horizontal="center" vertical="center"/>
    </xf>
    <xf numFmtId="0" fontId="17" fillId="11" borderId="66" xfId="0" applyFont="1" applyFill="1" applyBorder="1" applyAlignment="1">
      <alignment horizontal="center" vertical="center"/>
    </xf>
    <xf numFmtId="0" fontId="17" fillId="11" borderId="26" xfId="0" applyFont="1" applyFill="1" applyBorder="1" applyAlignment="1">
      <alignment horizontal="center" vertical="center"/>
    </xf>
    <xf numFmtId="0" fontId="17" fillId="11" borderId="74" xfId="0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0" fontId="17" fillId="11" borderId="2" xfId="0" applyFont="1" applyFill="1" applyBorder="1" applyAlignment="1">
      <alignment horizontal="center" vertical="center"/>
    </xf>
    <xf numFmtId="0" fontId="17" fillId="11" borderId="3" xfId="0" applyFont="1" applyFill="1" applyBorder="1" applyAlignment="1">
      <alignment horizontal="center" vertical="center"/>
    </xf>
    <xf numFmtId="0" fontId="17" fillId="11" borderId="55" xfId="0" applyFont="1" applyFill="1" applyBorder="1" applyAlignment="1">
      <alignment horizontal="center" vertical="center"/>
    </xf>
    <xf numFmtId="0" fontId="17" fillId="11" borderId="46" xfId="0" applyFont="1" applyFill="1" applyBorder="1" applyAlignment="1">
      <alignment horizontal="center" vertical="center"/>
    </xf>
    <xf numFmtId="0" fontId="17" fillId="11" borderId="47" xfId="0" applyFont="1" applyFill="1" applyBorder="1" applyAlignment="1">
      <alignment horizontal="center" vertical="center"/>
    </xf>
    <xf numFmtId="0" fontId="17" fillId="15" borderId="4" xfId="0" applyFont="1" applyFill="1" applyBorder="1" applyAlignment="1">
      <alignment horizontal="center" vertical="center" wrapText="1"/>
    </xf>
    <xf numFmtId="0" fontId="17" fillId="15" borderId="5" xfId="0" applyFont="1" applyFill="1" applyBorder="1" applyAlignment="1">
      <alignment horizontal="center" vertical="center" wrapText="1"/>
    </xf>
    <xf numFmtId="0" fontId="17" fillId="15" borderId="6" xfId="0" applyFont="1" applyFill="1" applyBorder="1" applyAlignment="1">
      <alignment horizontal="center" vertical="center" wrapText="1"/>
    </xf>
    <xf numFmtId="0" fontId="11" fillId="18" borderId="4" xfId="0" applyFont="1" applyFill="1" applyBorder="1" applyAlignment="1">
      <alignment horizontal="center" vertical="center" wrapText="1"/>
    </xf>
    <xf numFmtId="0" fontId="11" fillId="18" borderId="5" xfId="0" applyFont="1" applyFill="1" applyBorder="1" applyAlignment="1">
      <alignment horizontal="center" vertical="center" wrapText="1"/>
    </xf>
    <xf numFmtId="0" fontId="11" fillId="18" borderId="6" xfId="0" applyFont="1" applyFill="1" applyBorder="1" applyAlignment="1">
      <alignment horizontal="center" vertical="center" wrapText="1"/>
    </xf>
    <xf numFmtId="0" fontId="11" fillId="17" borderId="4" xfId="0" applyFont="1" applyFill="1" applyBorder="1" applyAlignment="1">
      <alignment horizontal="center" vertical="center" wrapText="1"/>
    </xf>
    <xf numFmtId="0" fontId="11" fillId="17" borderId="5" xfId="0" applyFont="1" applyFill="1" applyBorder="1" applyAlignment="1">
      <alignment horizontal="center" vertical="center" wrapText="1"/>
    </xf>
    <xf numFmtId="0" fontId="11" fillId="17" borderId="6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 applyProtection="1">
      <alignment horizontal="center" vertical="center" wrapText="1"/>
      <protection locked="0"/>
    </xf>
    <xf numFmtId="0" fontId="23" fillId="0" borderId="2" xfId="0" applyFont="1" applyFill="1" applyBorder="1" applyAlignment="1" applyProtection="1">
      <alignment horizontal="center" vertical="center" wrapText="1"/>
      <protection locked="0"/>
    </xf>
    <xf numFmtId="0" fontId="23" fillId="0" borderId="3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17" fillId="17" borderId="55" xfId="0" applyFont="1" applyFill="1" applyBorder="1" applyAlignment="1">
      <alignment horizontal="center" vertical="center" wrapText="1"/>
    </xf>
    <xf numFmtId="0" fontId="17" fillId="17" borderId="46" xfId="0" applyFont="1" applyFill="1" applyBorder="1" applyAlignment="1">
      <alignment horizontal="center" vertical="center" wrapText="1"/>
    </xf>
    <xf numFmtId="0" fontId="17" fillId="17" borderId="47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7" fillId="3" borderId="55" xfId="0" applyFont="1" applyFill="1" applyBorder="1" applyAlignment="1">
      <alignment horizontal="center" vertical="top" wrapText="1"/>
    </xf>
    <xf numFmtId="0" fontId="17" fillId="3" borderId="46" xfId="0" applyFont="1" applyFill="1" applyBorder="1" applyAlignment="1">
      <alignment horizontal="center" vertical="top" wrapText="1"/>
    </xf>
    <xf numFmtId="0" fontId="17" fillId="3" borderId="47" xfId="0" applyFont="1" applyFill="1" applyBorder="1" applyAlignment="1">
      <alignment horizontal="center" vertical="top" wrapText="1"/>
    </xf>
    <xf numFmtId="43" fontId="11" fillId="3" borderId="19" xfId="1" applyFont="1" applyFill="1" applyBorder="1" applyAlignment="1">
      <alignment horizontal="center" vertical="center"/>
    </xf>
    <xf numFmtId="43" fontId="11" fillId="3" borderId="0" xfId="1" applyFont="1" applyFill="1" applyBorder="1" applyAlignment="1">
      <alignment horizontal="center" vertical="center"/>
    </xf>
    <xf numFmtId="43" fontId="11" fillId="3" borderId="20" xfId="1" applyFont="1" applyFill="1" applyBorder="1" applyAlignment="1">
      <alignment horizontal="center" vertical="center"/>
    </xf>
    <xf numFmtId="0" fontId="0" fillId="3" borderId="19" xfId="0" applyFont="1" applyFill="1" applyBorder="1" applyAlignment="1" applyProtection="1">
      <alignment horizontal="center" vertical="center" wrapText="1"/>
      <protection locked="0"/>
    </xf>
    <xf numFmtId="0" fontId="0" fillId="3" borderId="0" xfId="0" applyFont="1" applyFill="1" applyBorder="1" applyAlignment="1" applyProtection="1">
      <alignment horizontal="center" vertical="center" wrapText="1"/>
      <protection locked="0"/>
    </xf>
    <xf numFmtId="0" fontId="0" fillId="3" borderId="20" xfId="0" applyFont="1" applyFill="1" applyBorder="1" applyAlignment="1" applyProtection="1">
      <alignment horizontal="center" vertical="center" wrapText="1"/>
      <protection locked="0"/>
    </xf>
    <xf numFmtId="0" fontId="21" fillId="0" borderId="46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17" fillId="11" borderId="4" xfId="0" applyFont="1" applyFill="1" applyBorder="1" applyAlignment="1">
      <alignment horizontal="center" vertical="center"/>
    </xf>
    <xf numFmtId="0" fontId="17" fillId="11" borderId="5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4" fillId="14" borderId="28" xfId="0" applyFont="1" applyFill="1" applyBorder="1" applyAlignment="1">
      <alignment horizontal="center" vertical="center" wrapText="1"/>
    </xf>
    <xf numFmtId="0" fontId="4" fillId="14" borderId="30" xfId="0" applyFont="1" applyFill="1" applyBorder="1" applyAlignment="1">
      <alignment horizontal="center" vertical="center" wrapText="1"/>
    </xf>
    <xf numFmtId="4" fontId="0" fillId="0" borderId="4" xfId="0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4" fontId="0" fillId="0" borderId="5" xfId="0" applyNumberFormat="1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0" fontId="0" fillId="0" borderId="55" xfId="0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 wrapText="1"/>
    </xf>
    <xf numFmtId="0" fontId="0" fillId="0" borderId="47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4" fontId="0" fillId="15" borderId="1" xfId="0" applyNumberFormat="1" applyFont="1" applyFill="1" applyBorder="1" applyAlignment="1">
      <alignment horizontal="center" vertical="center" wrapText="1"/>
    </xf>
    <xf numFmtId="4" fontId="0" fillId="15" borderId="2" xfId="0" applyNumberFormat="1" applyFont="1" applyFill="1" applyBorder="1" applyAlignment="1">
      <alignment horizontal="center" vertical="center" wrapText="1"/>
    </xf>
    <xf numFmtId="4" fontId="0" fillId="15" borderId="3" xfId="0" applyNumberFormat="1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14" borderId="57" xfId="0" applyFont="1" applyFill="1" applyBorder="1" applyAlignment="1">
      <alignment horizontal="center" vertical="center" wrapText="1"/>
    </xf>
    <xf numFmtId="0" fontId="4" fillId="14" borderId="50" xfId="0" applyFont="1" applyFill="1" applyBorder="1" applyAlignment="1">
      <alignment horizontal="center" vertical="center" wrapText="1"/>
    </xf>
    <xf numFmtId="0" fontId="4" fillId="14" borderId="58" xfId="0" applyFont="1" applyFill="1" applyBorder="1" applyAlignment="1">
      <alignment horizontal="center" vertical="center" wrapText="1"/>
    </xf>
    <xf numFmtId="0" fontId="27" fillId="0" borderId="0" xfId="5" applyFont="1" applyBorder="1" applyAlignment="1">
      <alignment horizontal="center" vertical="center"/>
    </xf>
    <xf numFmtId="44" fontId="0" fillId="0" borderId="14" xfId="7" applyFont="1" applyBorder="1" applyAlignment="1">
      <alignment horizontal="center" vertical="center"/>
    </xf>
    <xf numFmtId="44" fontId="4" fillId="0" borderId="14" xfId="7" applyFont="1" applyBorder="1" applyAlignment="1">
      <alignment horizontal="center" vertical="center"/>
    </xf>
    <xf numFmtId="44" fontId="0" fillId="0" borderId="60" xfId="7" applyFont="1" applyBorder="1" applyAlignment="1">
      <alignment horizontal="center"/>
    </xf>
    <xf numFmtId="44" fontId="0" fillId="0" borderId="59" xfId="7" applyFont="1" applyBorder="1" applyAlignment="1">
      <alignment horizontal="center"/>
    </xf>
    <xf numFmtId="4" fontId="3" fillId="15" borderId="1" xfId="5" applyNumberFormat="1" applyFont="1" applyFill="1" applyBorder="1" applyAlignment="1">
      <alignment horizontal="center" vertical="center" wrapText="1"/>
    </xf>
    <xf numFmtId="4" fontId="3" fillId="15" borderId="2" xfId="5" applyNumberFormat="1" applyFont="1" applyFill="1" applyBorder="1" applyAlignment="1">
      <alignment horizontal="center" vertical="center" wrapText="1"/>
    </xf>
    <xf numFmtId="4" fontId="3" fillId="15" borderId="3" xfId="5" applyNumberFormat="1" applyFont="1" applyFill="1" applyBorder="1" applyAlignment="1">
      <alignment horizontal="center" vertical="center" wrapText="1"/>
    </xf>
    <xf numFmtId="4" fontId="3" fillId="0" borderId="4" xfId="5" applyNumberFormat="1" applyFont="1" applyFill="1" applyBorder="1" applyAlignment="1">
      <alignment horizontal="center" vertical="center" wrapText="1"/>
    </xf>
    <xf numFmtId="4" fontId="3" fillId="0" borderId="5" xfId="5" applyNumberFormat="1" applyFont="1" applyFill="1" applyBorder="1" applyAlignment="1">
      <alignment horizontal="center" vertical="center" wrapText="1"/>
    </xf>
    <xf numFmtId="4" fontId="3" fillId="0" borderId="6" xfId="5" applyNumberFormat="1" applyFont="1" applyFill="1" applyBorder="1" applyAlignment="1">
      <alignment vertical="center" wrapText="1"/>
    </xf>
    <xf numFmtId="0" fontId="18" fillId="0" borderId="4" xfId="5" applyFont="1" applyBorder="1" applyAlignment="1">
      <alignment horizontal="center" vertical="center" wrapText="1"/>
    </xf>
    <xf numFmtId="0" fontId="18" fillId="0" borderId="5" xfId="5" applyFont="1" applyBorder="1" applyAlignment="1">
      <alignment horizontal="center" vertical="center" wrapText="1"/>
    </xf>
    <xf numFmtId="0" fontId="18" fillId="0" borderId="6" xfId="5" applyFont="1" applyBorder="1" applyAlignment="1">
      <alignment horizontal="center" vertical="center" wrapText="1"/>
    </xf>
    <xf numFmtId="4" fontId="3" fillId="0" borderId="2" xfId="5" applyNumberFormat="1" applyFont="1" applyFill="1" applyBorder="1" applyAlignment="1">
      <alignment horizontal="center" vertical="center" wrapText="1"/>
    </xf>
    <xf numFmtId="4" fontId="3" fillId="0" borderId="3" xfId="5" applyNumberFormat="1" applyFont="1" applyFill="1" applyBorder="1" applyAlignment="1">
      <alignment horizontal="center" vertical="center" wrapText="1"/>
    </xf>
    <xf numFmtId="0" fontId="18" fillId="0" borderId="2" xfId="5" applyFont="1" applyBorder="1" applyAlignment="1">
      <alignment horizontal="center" vertical="center" wrapText="1"/>
    </xf>
    <xf numFmtId="0" fontId="18" fillId="0" borderId="0" xfId="5" applyFont="1" applyBorder="1" applyAlignment="1">
      <alignment horizontal="center" vertical="center" wrapText="1"/>
    </xf>
    <xf numFmtId="0" fontId="18" fillId="0" borderId="20" xfId="5" applyFont="1" applyBorder="1" applyAlignment="1">
      <alignment horizontal="center" vertical="center" wrapText="1"/>
    </xf>
    <xf numFmtId="4" fontId="3" fillId="0" borderId="6" xfId="5" applyNumberFormat="1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46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3" fillId="0" borderId="55" xfId="5" applyFont="1" applyFill="1" applyBorder="1" applyAlignment="1">
      <alignment horizontal="center" vertical="center" wrapText="1"/>
    </xf>
    <xf numFmtId="0" fontId="3" fillId="0" borderId="46" xfId="5" applyFont="1" applyFill="1" applyBorder="1" applyAlignment="1">
      <alignment horizontal="center" vertical="center" wrapText="1"/>
    </xf>
    <xf numFmtId="0" fontId="3" fillId="0" borderId="47" xfId="5" applyFont="1" applyFill="1" applyBorder="1" applyAlignment="1">
      <alignment horizontal="center" vertical="center" wrapText="1"/>
    </xf>
    <xf numFmtId="0" fontId="4" fillId="0" borderId="0" xfId="5" applyFont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0" fontId="4" fillId="0" borderId="4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4" fillId="14" borderId="33" xfId="5" applyFont="1" applyFill="1" applyBorder="1" applyAlignment="1">
      <alignment horizontal="center" vertical="center"/>
    </xf>
    <xf numFmtId="0" fontId="4" fillId="14" borderId="41" xfId="5" applyFont="1" applyFill="1" applyBorder="1" applyAlignment="1">
      <alignment horizontal="center" vertical="center"/>
    </xf>
    <xf numFmtId="0" fontId="4" fillId="14" borderId="28" xfId="5" applyFont="1" applyFill="1" applyBorder="1" applyAlignment="1">
      <alignment horizontal="center" vertical="center" wrapText="1"/>
    </xf>
    <xf numFmtId="0" fontId="4" fillId="14" borderId="30" xfId="5" applyFont="1" applyFill="1" applyBorder="1" applyAlignment="1">
      <alignment horizontal="center" vertical="center" wrapText="1"/>
    </xf>
    <xf numFmtId="0" fontId="4" fillId="14" borderId="57" xfId="5" applyFont="1" applyFill="1" applyBorder="1" applyAlignment="1">
      <alignment horizontal="center" vertical="center" wrapText="1"/>
    </xf>
    <xf numFmtId="0" fontId="4" fillId="14" borderId="50" xfId="5" applyFont="1" applyFill="1" applyBorder="1" applyAlignment="1">
      <alignment horizontal="center" vertical="center" wrapText="1"/>
    </xf>
    <xf numFmtId="0" fontId="4" fillId="14" borderId="32" xfId="5" applyFont="1" applyFill="1" applyBorder="1" applyAlignment="1">
      <alignment horizontal="center" vertical="center" wrapText="1"/>
    </xf>
    <xf numFmtId="0" fontId="4" fillId="14" borderId="40" xfId="5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44" fontId="12" fillId="3" borderId="4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45" xfId="0" applyFont="1" applyBorder="1" applyAlignment="1">
      <alignment horizontal="center"/>
    </xf>
    <xf numFmtId="0" fontId="0" fillId="0" borderId="46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0" borderId="41" xfId="0" applyFont="1" applyBorder="1" applyAlignment="1">
      <alignment horizontal="left" vertical="center"/>
    </xf>
    <xf numFmtId="0" fontId="0" fillId="0" borderId="42" xfId="0" applyFont="1" applyBorder="1" applyAlignment="1">
      <alignment horizontal="left" vertical="center"/>
    </xf>
    <xf numFmtId="0" fontId="0" fillId="0" borderId="43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4" fillId="11" borderId="4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11" borderId="6" xfId="0" applyFont="1" applyFill="1" applyBorder="1" applyAlignment="1">
      <alignment horizontal="center" vertical="center"/>
    </xf>
    <xf numFmtId="0" fontId="0" fillId="0" borderId="37" xfId="0" applyFont="1" applyBorder="1" applyAlignment="1">
      <alignment horizontal="left" vertical="center"/>
    </xf>
    <xf numFmtId="0" fontId="0" fillId="0" borderId="38" xfId="0" applyFont="1" applyBorder="1" applyAlignment="1">
      <alignment horizontal="left" vertical="center"/>
    </xf>
    <xf numFmtId="0" fontId="0" fillId="0" borderId="39" xfId="0" applyFont="1" applyBorder="1" applyAlignment="1">
      <alignment horizontal="left" vertical="center"/>
    </xf>
    <xf numFmtId="0" fontId="4" fillId="10" borderId="1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4" fillId="10" borderId="55" xfId="0" applyFont="1" applyFill="1" applyBorder="1" applyAlignment="1">
      <alignment horizontal="center" vertical="center"/>
    </xf>
    <xf numFmtId="0" fontId="4" fillId="10" borderId="46" xfId="0" applyFont="1" applyFill="1" applyBorder="1" applyAlignment="1">
      <alignment horizontal="center" vertical="center"/>
    </xf>
    <xf numFmtId="0" fontId="4" fillId="10" borderId="31" xfId="0" applyFont="1" applyFill="1" applyBorder="1" applyAlignment="1">
      <alignment horizontal="center" vertical="center"/>
    </xf>
    <xf numFmtId="0" fontId="0" fillId="0" borderId="33" xfId="0" applyFont="1" applyBorder="1" applyAlignment="1">
      <alignment horizontal="left" vertical="center"/>
    </xf>
    <xf numFmtId="0" fontId="0" fillId="0" borderId="34" xfId="0" applyFont="1" applyBorder="1" applyAlignment="1">
      <alignment horizontal="left" vertical="center"/>
    </xf>
    <xf numFmtId="0" fontId="0" fillId="0" borderId="35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2" fillId="3" borderId="28" xfId="0" applyFont="1" applyFill="1" applyBorder="1" applyAlignment="1">
      <alignment horizontal="center" wrapText="1"/>
    </xf>
    <xf numFmtId="0" fontId="0" fillId="3" borderId="29" xfId="0" applyFill="1" applyBorder="1" applyAlignment="1">
      <alignment horizontal="center" wrapText="1"/>
    </xf>
    <xf numFmtId="0" fontId="0" fillId="3" borderId="30" xfId="0" applyFill="1" applyBorder="1" applyAlignment="1">
      <alignment horizontal="center" wrapText="1"/>
    </xf>
    <xf numFmtId="0" fontId="4" fillId="14" borderId="28" xfId="0" applyFont="1" applyFill="1" applyBorder="1" applyAlignment="1">
      <alignment horizontal="center" vertical="center"/>
    </xf>
    <xf numFmtId="0" fontId="4" fillId="14" borderId="30" xfId="0" applyFont="1" applyFill="1" applyBorder="1" applyAlignment="1">
      <alignment horizontal="center" vertical="center"/>
    </xf>
  </cellXfs>
  <cellStyles count="8">
    <cellStyle name="Millares" xfId="1" builtinId="3"/>
    <cellStyle name="Millares 2" xfId="6"/>
    <cellStyle name="Moneda" xfId="2" builtinId="4"/>
    <cellStyle name="Moneda 2" xfId="4"/>
    <cellStyle name="Moneda 3" xfId="7"/>
    <cellStyle name="Normal" xfId="0" builtinId="0"/>
    <cellStyle name="Normal 2" xfId="5"/>
    <cellStyle name="Porcentaje" xfId="3" builtinId="5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27</xdr:row>
      <xdr:rowOff>38100</xdr:rowOff>
    </xdr:from>
    <xdr:to>
      <xdr:col>10</xdr:col>
      <xdr:colOff>47625</xdr:colOff>
      <xdr:row>33</xdr:row>
      <xdr:rowOff>133350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905625" y="6810375"/>
          <a:ext cx="3571875" cy="1228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C" sz="1100"/>
            <a:t>Se proyecta 20 turistas</a:t>
          </a:r>
          <a:r>
            <a:rPr lang="es-EC" sz="1100" baseline="0"/>
            <a:t> por semana, por ser 52 semanas al año, serína 1040 visitantes al año, de proyecta que haran uso de 4 sesiones de alimentación por lo que sería 4160 platos vendidos al año, así mismo se proyecta que un 60% hará uso de los puntos 4,5,6,7</a:t>
          </a:r>
        </a:p>
        <a:p>
          <a:endParaRPr lang="es-EC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ole.espinoza/Downloads/Formato_Canchagua_V07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s.godoy/Downloads/10_ANEXO_ANALISIS_FINANCIER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 RESUMEN"/>
      <sheetName val="Rubros"/>
      <sheetName val="MML"/>
      <sheetName val="MATRIZ DE INVERSION"/>
      <sheetName val="COSBENF"/>
      <sheetName val="CRONG"/>
      <sheetName val="INGRESOS- OPER"/>
      <sheetName val="TIR VAN"/>
      <sheetName val="Tasa población"/>
      <sheetName val="PROGRAMACION"/>
      <sheetName val="ALINEACION"/>
      <sheetName val="Hoja1"/>
      <sheetName val="COMPE. SGDPN"/>
    </sheetNames>
    <sheetDataSet>
      <sheetData sheetId="0" refreshError="1"/>
      <sheetData sheetId="1" refreshError="1">
        <row r="6">
          <cell r="B6" t="str">
            <v>Aporte SGDPN</v>
          </cell>
        </row>
        <row r="20">
          <cell r="B20" t="str">
            <v>TOTAL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-002 MATRIZ DE INVERSION"/>
      <sheetName val="CONT-003 CRONG"/>
      <sheetName val="CONT-004 PROYECCIÓN DE INGRESOS"/>
      <sheetName val="CONT-005 ANÁLISIS FINANCIERO"/>
      <sheetName val="CONT-006 RESPONSABLES"/>
      <sheetName val="CONT-007 ANEXO FOTOGRAFICO"/>
    </sheetNames>
    <sheetDataSet>
      <sheetData sheetId="0">
        <row r="166">
          <cell r="L166">
            <v>0</v>
          </cell>
        </row>
      </sheetData>
      <sheetData sheetId="1">
        <row r="40">
          <cell r="J40">
            <v>191684.92439999999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opLeftCell="A73" workbookViewId="0">
      <selection activeCell="G80" sqref="F80:G80"/>
    </sheetView>
  </sheetViews>
  <sheetFormatPr baseColWidth="10" defaultColWidth="11" defaultRowHeight="15"/>
  <cols>
    <col min="1" max="1" width="36.28515625" customWidth="1"/>
    <col min="4" max="4" width="11.7109375" bestFit="1" customWidth="1"/>
    <col min="5" max="5" width="13.42578125" customWidth="1"/>
    <col min="8" max="8" width="11.7109375"/>
    <col min="9" max="9" width="19.5703125" customWidth="1"/>
  </cols>
  <sheetData>
    <row r="1" spans="1:9" ht="18.75">
      <c r="A1" s="455"/>
      <c r="B1" s="455"/>
      <c r="C1" s="455"/>
      <c r="D1" s="455"/>
      <c r="E1" s="455"/>
      <c r="F1" s="455"/>
      <c r="G1" s="455"/>
      <c r="H1" s="455"/>
      <c r="I1" s="455"/>
    </row>
    <row r="2" spans="1:9">
      <c r="A2" s="456" t="s">
        <v>0</v>
      </c>
      <c r="B2" s="457"/>
      <c r="C2" s="457"/>
      <c r="D2" s="457"/>
      <c r="E2" s="457"/>
      <c r="F2" s="457"/>
      <c r="G2" s="457"/>
      <c r="H2" s="457"/>
      <c r="I2" s="458"/>
    </row>
    <row r="3" spans="1:9" ht="63.75" customHeight="1">
      <c r="A3" s="459" t="s">
        <v>216</v>
      </c>
      <c r="B3" s="460"/>
      <c r="C3" s="460"/>
      <c r="D3" s="460"/>
      <c r="E3" s="460"/>
      <c r="F3" s="460"/>
      <c r="G3" s="460"/>
      <c r="H3" s="460"/>
      <c r="I3" s="461"/>
    </row>
    <row r="4" spans="1:9">
      <c r="A4" s="462"/>
      <c r="B4" s="463"/>
      <c r="C4" s="463"/>
      <c r="D4" s="463"/>
      <c r="E4" s="463"/>
      <c r="F4" s="463"/>
      <c r="G4" s="463"/>
      <c r="H4" s="463"/>
      <c r="I4" s="464"/>
    </row>
    <row r="5" spans="1:9" ht="15.75" customHeight="1">
      <c r="A5" s="412" t="s">
        <v>218</v>
      </c>
      <c r="B5" s="419" t="s">
        <v>1</v>
      </c>
      <c r="C5" s="420"/>
      <c r="D5" s="421"/>
      <c r="E5" s="412" t="s">
        <v>2</v>
      </c>
      <c r="F5" s="465" t="s">
        <v>3</v>
      </c>
      <c r="G5" s="466"/>
      <c r="H5" s="466"/>
      <c r="I5" s="467"/>
    </row>
    <row r="6" spans="1:9" ht="15.75" customHeight="1">
      <c r="A6" s="413"/>
      <c r="B6" s="422"/>
      <c r="C6" s="423"/>
      <c r="D6" s="424"/>
      <c r="E6" s="414"/>
      <c r="F6" s="412" t="s">
        <v>4</v>
      </c>
      <c r="G6" s="412" t="s">
        <v>5</v>
      </c>
      <c r="H6" s="415" t="s">
        <v>6</v>
      </c>
      <c r="I6" s="417" t="s">
        <v>7</v>
      </c>
    </row>
    <row r="7" spans="1:9" ht="30">
      <c r="A7" s="266" t="s">
        <v>8</v>
      </c>
      <c r="B7" s="268" t="s">
        <v>9</v>
      </c>
      <c r="C7" s="267" t="s">
        <v>10</v>
      </c>
      <c r="D7" s="268" t="s">
        <v>11</v>
      </c>
      <c r="E7" s="413"/>
      <c r="F7" s="413"/>
      <c r="G7" s="413"/>
      <c r="H7" s="416"/>
      <c r="I7" s="418"/>
    </row>
    <row r="8" spans="1:9">
      <c r="A8" s="264">
        <v>1</v>
      </c>
      <c r="B8" s="269">
        <v>2</v>
      </c>
      <c r="C8" s="265">
        <v>3</v>
      </c>
      <c r="D8" s="269">
        <v>4</v>
      </c>
      <c r="E8" s="270" t="s">
        <v>12</v>
      </c>
      <c r="F8" s="271">
        <v>6</v>
      </c>
      <c r="G8" s="272">
        <v>7</v>
      </c>
      <c r="H8" s="273">
        <v>8</v>
      </c>
      <c r="I8" s="313" t="s">
        <v>13</v>
      </c>
    </row>
    <row r="9" spans="1:9" ht="15" customHeight="1">
      <c r="A9" s="425" t="str">
        <f>[1]Rubros!B6</f>
        <v>Aporte SGDPN</v>
      </c>
      <c r="B9" s="426"/>
      <c r="C9" s="426"/>
      <c r="D9" s="426"/>
      <c r="E9" s="426"/>
      <c r="F9" s="426"/>
      <c r="G9" s="426"/>
      <c r="H9" s="426"/>
      <c r="I9" s="427"/>
    </row>
    <row r="10" spans="1:9" ht="15" customHeight="1">
      <c r="A10" s="446" t="s">
        <v>14</v>
      </c>
      <c r="B10" s="447"/>
      <c r="C10" s="447"/>
      <c r="D10" s="447"/>
      <c r="E10" s="448"/>
      <c r="F10" s="274"/>
      <c r="G10" s="275"/>
      <c r="H10" s="275"/>
      <c r="I10" s="314"/>
    </row>
    <row r="11" spans="1:9" ht="15" customHeight="1">
      <c r="A11" s="276" t="s">
        <v>15</v>
      </c>
      <c r="B11" s="277" t="s">
        <v>16</v>
      </c>
      <c r="C11" s="276">
        <v>1</v>
      </c>
      <c r="D11" s="401">
        <v>159989</v>
      </c>
      <c r="E11" s="402">
        <f>C11*D11</f>
        <v>159989</v>
      </c>
      <c r="F11" s="278"/>
      <c r="G11" s="279"/>
      <c r="H11" s="279">
        <f>E11</f>
        <v>159989</v>
      </c>
      <c r="I11" s="315">
        <f>+F11+G11+H11</f>
        <v>159989</v>
      </c>
    </row>
    <row r="12" spans="1:9" ht="34.5" customHeight="1">
      <c r="A12" s="437" t="s">
        <v>17</v>
      </c>
      <c r="B12" s="438"/>
      <c r="C12" s="438"/>
      <c r="D12" s="438"/>
      <c r="E12" s="439"/>
      <c r="F12" s="449"/>
      <c r="G12" s="450"/>
      <c r="H12" s="450"/>
      <c r="I12" s="451"/>
    </row>
    <row r="13" spans="1:9" ht="15" customHeight="1" thickBot="1">
      <c r="A13" s="280" t="s">
        <v>217</v>
      </c>
      <c r="B13" s="452"/>
      <c r="C13" s="453"/>
      <c r="D13" s="453"/>
      <c r="E13" s="454"/>
      <c r="F13" s="281"/>
      <c r="G13" s="282"/>
      <c r="H13" s="283"/>
      <c r="I13" s="316"/>
    </row>
    <row r="14" spans="1:9" ht="15" customHeight="1" thickBot="1">
      <c r="A14" s="284" t="s">
        <v>18</v>
      </c>
      <c r="B14" s="285" t="s">
        <v>16</v>
      </c>
      <c r="C14" s="286">
        <v>2</v>
      </c>
      <c r="D14" s="403">
        <v>110</v>
      </c>
      <c r="E14" s="404">
        <f t="shared" ref="E14:E47" si="0">C14*D14</f>
        <v>220</v>
      </c>
      <c r="F14" s="289"/>
      <c r="G14" s="290"/>
      <c r="H14" s="291">
        <f t="shared" ref="H14:H48" si="1">E14</f>
        <v>220</v>
      </c>
      <c r="I14" s="315">
        <f t="shared" ref="I14:I48" si="2">+F14+G14+H14</f>
        <v>220</v>
      </c>
    </row>
    <row r="15" spans="1:9" ht="15" customHeight="1" thickBot="1">
      <c r="A15" s="292" t="s">
        <v>19</v>
      </c>
      <c r="B15" s="293" t="s">
        <v>16</v>
      </c>
      <c r="C15" s="294">
        <v>3</v>
      </c>
      <c r="D15" s="405">
        <v>15.5</v>
      </c>
      <c r="E15" s="406">
        <f t="shared" si="0"/>
        <v>46.5</v>
      </c>
      <c r="F15" s="289"/>
      <c r="G15" s="290"/>
      <c r="H15" s="291">
        <f t="shared" si="1"/>
        <v>46.5</v>
      </c>
      <c r="I15" s="315">
        <f t="shared" si="2"/>
        <v>46.5</v>
      </c>
    </row>
    <row r="16" spans="1:9" ht="15" customHeight="1" thickBot="1">
      <c r="A16" s="292" t="s">
        <v>20</v>
      </c>
      <c r="B16" s="293" t="s">
        <v>16</v>
      </c>
      <c r="C16" s="294">
        <v>3</v>
      </c>
      <c r="D16" s="405">
        <v>11.5</v>
      </c>
      <c r="E16" s="406">
        <f t="shared" si="0"/>
        <v>34.5</v>
      </c>
      <c r="F16" s="289"/>
      <c r="G16" s="290"/>
      <c r="H16" s="291">
        <f t="shared" si="1"/>
        <v>34.5</v>
      </c>
      <c r="I16" s="315">
        <f t="shared" si="2"/>
        <v>34.5</v>
      </c>
    </row>
    <row r="17" spans="1:9" ht="15" customHeight="1" thickBot="1">
      <c r="A17" s="292" t="s">
        <v>21</v>
      </c>
      <c r="B17" s="293" t="s">
        <v>16</v>
      </c>
      <c r="C17" s="294">
        <v>4</v>
      </c>
      <c r="D17" s="405">
        <v>50</v>
      </c>
      <c r="E17" s="406">
        <f t="shared" si="0"/>
        <v>200</v>
      </c>
      <c r="F17" s="289"/>
      <c r="G17" s="290"/>
      <c r="H17" s="291">
        <f t="shared" si="1"/>
        <v>200</v>
      </c>
      <c r="I17" s="315">
        <f t="shared" si="2"/>
        <v>200</v>
      </c>
    </row>
    <row r="18" spans="1:9" ht="15" customHeight="1" thickBot="1">
      <c r="A18" s="292" t="s">
        <v>22</v>
      </c>
      <c r="B18" s="293" t="s">
        <v>16</v>
      </c>
      <c r="C18" s="294">
        <v>2</v>
      </c>
      <c r="D18" s="405">
        <v>550</v>
      </c>
      <c r="E18" s="406">
        <f t="shared" si="0"/>
        <v>1100</v>
      </c>
      <c r="F18" s="289"/>
      <c r="G18" s="290"/>
      <c r="H18" s="291">
        <f t="shared" si="1"/>
        <v>1100</v>
      </c>
      <c r="I18" s="315">
        <f t="shared" si="2"/>
        <v>1100</v>
      </c>
    </row>
    <row r="19" spans="1:9" ht="15" customHeight="1" thickBot="1">
      <c r="A19" s="292" t="s">
        <v>23</v>
      </c>
      <c r="B19" s="293" t="s">
        <v>16</v>
      </c>
      <c r="C19" s="294">
        <v>1</v>
      </c>
      <c r="D19" s="405">
        <v>250</v>
      </c>
      <c r="E19" s="406">
        <f t="shared" si="0"/>
        <v>250</v>
      </c>
      <c r="F19" s="289"/>
      <c r="G19" s="290"/>
      <c r="H19" s="291">
        <f t="shared" si="1"/>
        <v>250</v>
      </c>
      <c r="I19" s="315">
        <f t="shared" si="2"/>
        <v>250</v>
      </c>
    </row>
    <row r="20" spans="1:9" ht="15" customHeight="1" thickBot="1">
      <c r="A20" s="292" t="s">
        <v>24</v>
      </c>
      <c r="B20" s="293" t="s">
        <v>16</v>
      </c>
      <c r="C20" s="294">
        <v>1</v>
      </c>
      <c r="D20" s="405">
        <v>813</v>
      </c>
      <c r="E20" s="406">
        <f t="shared" si="0"/>
        <v>813</v>
      </c>
      <c r="F20" s="289"/>
      <c r="G20" s="290"/>
      <c r="H20" s="291">
        <f t="shared" si="1"/>
        <v>813</v>
      </c>
      <c r="I20" s="315">
        <f t="shared" si="2"/>
        <v>813</v>
      </c>
    </row>
    <row r="21" spans="1:9" ht="15" customHeight="1" thickBot="1">
      <c r="A21" s="292" t="s">
        <v>25</v>
      </c>
      <c r="B21" s="293" t="s">
        <v>16</v>
      </c>
      <c r="C21" s="294">
        <v>10</v>
      </c>
      <c r="D21" s="405">
        <v>57</v>
      </c>
      <c r="E21" s="406">
        <f t="shared" si="0"/>
        <v>570</v>
      </c>
      <c r="F21" s="289"/>
      <c r="G21" s="290"/>
      <c r="H21" s="291">
        <f t="shared" si="1"/>
        <v>570</v>
      </c>
      <c r="I21" s="315">
        <f t="shared" si="2"/>
        <v>570</v>
      </c>
    </row>
    <row r="22" spans="1:9" ht="15" customHeight="1" thickBot="1">
      <c r="A22" s="292" t="s">
        <v>26</v>
      </c>
      <c r="B22" s="293" t="s">
        <v>16</v>
      </c>
      <c r="C22" s="294">
        <v>1</v>
      </c>
      <c r="D22" s="405">
        <v>220</v>
      </c>
      <c r="E22" s="406">
        <f t="shared" si="0"/>
        <v>220</v>
      </c>
      <c r="F22" s="289"/>
      <c r="G22" s="290"/>
      <c r="H22" s="291">
        <f t="shared" si="1"/>
        <v>220</v>
      </c>
      <c r="I22" s="315">
        <f t="shared" si="2"/>
        <v>220</v>
      </c>
    </row>
    <row r="23" spans="1:9" ht="15" customHeight="1" thickBot="1">
      <c r="A23" s="292" t="s">
        <v>27</v>
      </c>
      <c r="B23" s="293" t="s">
        <v>16</v>
      </c>
      <c r="C23" s="294">
        <v>1</v>
      </c>
      <c r="D23" s="405">
        <v>120</v>
      </c>
      <c r="E23" s="406">
        <f t="shared" si="0"/>
        <v>120</v>
      </c>
      <c r="F23" s="289"/>
      <c r="G23" s="290"/>
      <c r="H23" s="291">
        <f t="shared" si="1"/>
        <v>120</v>
      </c>
      <c r="I23" s="315">
        <f t="shared" si="2"/>
        <v>120</v>
      </c>
    </row>
    <row r="24" spans="1:9" ht="15" customHeight="1" thickBot="1">
      <c r="A24" s="292" t="s">
        <v>28</v>
      </c>
      <c r="B24" s="293" t="s">
        <v>16</v>
      </c>
      <c r="C24" s="294">
        <v>20</v>
      </c>
      <c r="D24" s="405">
        <v>2.5</v>
      </c>
      <c r="E24" s="406">
        <f t="shared" si="0"/>
        <v>50</v>
      </c>
      <c r="F24" s="289"/>
      <c r="G24" s="290"/>
      <c r="H24" s="291">
        <f t="shared" si="1"/>
        <v>50</v>
      </c>
      <c r="I24" s="315">
        <f t="shared" si="2"/>
        <v>50</v>
      </c>
    </row>
    <row r="25" spans="1:9" ht="15" customHeight="1" thickBot="1">
      <c r="A25" s="292" t="s">
        <v>29</v>
      </c>
      <c r="B25" s="293" t="s">
        <v>16</v>
      </c>
      <c r="C25" s="294">
        <v>1</v>
      </c>
      <c r="D25" s="405">
        <v>30</v>
      </c>
      <c r="E25" s="406">
        <f t="shared" si="0"/>
        <v>30</v>
      </c>
      <c r="F25" s="289"/>
      <c r="G25" s="290"/>
      <c r="H25" s="291">
        <f t="shared" si="1"/>
        <v>30</v>
      </c>
      <c r="I25" s="315">
        <f t="shared" si="2"/>
        <v>30</v>
      </c>
    </row>
    <row r="26" spans="1:9" ht="15" customHeight="1" thickBot="1">
      <c r="A26" s="292" t="s">
        <v>30</v>
      </c>
      <c r="B26" s="293" t="s">
        <v>16</v>
      </c>
      <c r="C26" s="294">
        <v>1</v>
      </c>
      <c r="D26" s="405">
        <v>32</v>
      </c>
      <c r="E26" s="406">
        <f t="shared" si="0"/>
        <v>32</v>
      </c>
      <c r="F26" s="289"/>
      <c r="G26" s="290"/>
      <c r="H26" s="291">
        <f t="shared" si="1"/>
        <v>32</v>
      </c>
      <c r="I26" s="315">
        <f t="shared" si="2"/>
        <v>32</v>
      </c>
    </row>
    <row r="27" spans="1:9" ht="15" customHeight="1" thickBot="1">
      <c r="A27" s="292" t="s">
        <v>31</v>
      </c>
      <c r="B27" s="293" t="s">
        <v>16</v>
      </c>
      <c r="C27" s="294">
        <v>2</v>
      </c>
      <c r="D27" s="405">
        <v>94.7</v>
      </c>
      <c r="E27" s="406">
        <f t="shared" si="0"/>
        <v>189.4</v>
      </c>
      <c r="F27" s="289"/>
      <c r="G27" s="290"/>
      <c r="H27" s="291">
        <f t="shared" si="1"/>
        <v>189.4</v>
      </c>
      <c r="I27" s="315">
        <f t="shared" si="2"/>
        <v>189.4</v>
      </c>
    </row>
    <row r="28" spans="1:9" ht="15" customHeight="1" thickBot="1">
      <c r="A28" s="292" t="s">
        <v>32</v>
      </c>
      <c r="B28" s="293" t="s">
        <v>16</v>
      </c>
      <c r="C28" s="294">
        <v>3</v>
      </c>
      <c r="D28" s="405">
        <v>82.5</v>
      </c>
      <c r="E28" s="406">
        <f t="shared" si="0"/>
        <v>247.5</v>
      </c>
      <c r="F28" s="289"/>
      <c r="G28" s="290"/>
      <c r="H28" s="291">
        <f t="shared" si="1"/>
        <v>247.5</v>
      </c>
      <c r="I28" s="315">
        <f t="shared" si="2"/>
        <v>247.5</v>
      </c>
    </row>
    <row r="29" spans="1:9" ht="15" customHeight="1" thickBot="1">
      <c r="A29" s="292" t="s">
        <v>33</v>
      </c>
      <c r="B29" s="293" t="s">
        <v>16</v>
      </c>
      <c r="C29" s="294">
        <v>4</v>
      </c>
      <c r="D29" s="405">
        <v>45</v>
      </c>
      <c r="E29" s="406">
        <f t="shared" si="0"/>
        <v>180</v>
      </c>
      <c r="F29" s="289"/>
      <c r="G29" s="290"/>
      <c r="H29" s="291">
        <f t="shared" si="1"/>
        <v>180</v>
      </c>
      <c r="I29" s="315">
        <f t="shared" si="2"/>
        <v>180</v>
      </c>
    </row>
    <row r="30" spans="1:9" ht="15" customHeight="1" thickBot="1">
      <c r="A30" s="292" t="s">
        <v>34</v>
      </c>
      <c r="B30" s="293" t="s">
        <v>16</v>
      </c>
      <c r="C30" s="294">
        <v>10</v>
      </c>
      <c r="D30" s="405">
        <v>3.2</v>
      </c>
      <c r="E30" s="406">
        <f t="shared" si="0"/>
        <v>32</v>
      </c>
      <c r="F30" s="289"/>
      <c r="G30" s="290"/>
      <c r="H30" s="291">
        <f t="shared" si="1"/>
        <v>32</v>
      </c>
      <c r="I30" s="315">
        <f t="shared" si="2"/>
        <v>32</v>
      </c>
    </row>
    <row r="31" spans="1:9" ht="15" customHeight="1" thickBot="1">
      <c r="A31" s="292" t="s">
        <v>35</v>
      </c>
      <c r="B31" s="293" t="s">
        <v>16</v>
      </c>
      <c r="C31" s="294">
        <v>3</v>
      </c>
      <c r="D31" s="405">
        <v>8.14</v>
      </c>
      <c r="E31" s="406">
        <f t="shared" si="0"/>
        <v>24.42</v>
      </c>
      <c r="F31" s="289"/>
      <c r="G31" s="290"/>
      <c r="H31" s="291">
        <f t="shared" si="1"/>
        <v>24.42</v>
      </c>
      <c r="I31" s="315">
        <f t="shared" si="2"/>
        <v>24.42</v>
      </c>
    </row>
    <row r="32" spans="1:9" ht="15" customHeight="1" thickBot="1">
      <c r="A32" s="292" t="s">
        <v>36</v>
      </c>
      <c r="B32" s="293" t="s">
        <v>16</v>
      </c>
      <c r="C32" s="294">
        <v>5</v>
      </c>
      <c r="D32" s="405">
        <v>9</v>
      </c>
      <c r="E32" s="406">
        <f t="shared" si="0"/>
        <v>45</v>
      </c>
      <c r="F32" s="289"/>
      <c r="G32" s="290"/>
      <c r="H32" s="291">
        <f t="shared" si="1"/>
        <v>45</v>
      </c>
      <c r="I32" s="315">
        <f t="shared" si="2"/>
        <v>45</v>
      </c>
    </row>
    <row r="33" spans="1:9" ht="15" customHeight="1" thickBot="1">
      <c r="A33" s="292" t="s">
        <v>37</v>
      </c>
      <c r="B33" s="293" t="s">
        <v>16</v>
      </c>
      <c r="C33" s="294">
        <v>3</v>
      </c>
      <c r="D33" s="405">
        <v>10</v>
      </c>
      <c r="E33" s="406">
        <f t="shared" si="0"/>
        <v>30</v>
      </c>
      <c r="F33" s="289"/>
      <c r="G33" s="290"/>
      <c r="H33" s="291">
        <f t="shared" si="1"/>
        <v>30</v>
      </c>
      <c r="I33" s="315">
        <f t="shared" si="2"/>
        <v>30</v>
      </c>
    </row>
    <row r="34" spans="1:9" ht="15" customHeight="1" thickBot="1">
      <c r="A34" s="292" t="s">
        <v>38</v>
      </c>
      <c r="B34" s="293" t="s">
        <v>16</v>
      </c>
      <c r="C34" s="294">
        <v>8</v>
      </c>
      <c r="D34" s="405">
        <v>17</v>
      </c>
      <c r="E34" s="406">
        <f t="shared" si="0"/>
        <v>136</v>
      </c>
      <c r="F34" s="289"/>
      <c r="G34" s="290"/>
      <c r="H34" s="291">
        <f t="shared" si="1"/>
        <v>136</v>
      </c>
      <c r="I34" s="315">
        <f t="shared" si="2"/>
        <v>136</v>
      </c>
    </row>
    <row r="35" spans="1:9" ht="15" customHeight="1" thickBot="1">
      <c r="A35" s="292" t="s">
        <v>39</v>
      </c>
      <c r="B35" s="293" t="s">
        <v>16</v>
      </c>
      <c r="C35" s="294">
        <v>8</v>
      </c>
      <c r="D35" s="405">
        <v>2</v>
      </c>
      <c r="E35" s="406">
        <f t="shared" si="0"/>
        <v>16</v>
      </c>
      <c r="F35" s="289"/>
      <c r="G35" s="290"/>
      <c r="H35" s="291">
        <f t="shared" si="1"/>
        <v>16</v>
      </c>
      <c r="I35" s="315">
        <f t="shared" si="2"/>
        <v>16</v>
      </c>
    </row>
    <row r="36" spans="1:9" ht="15" customHeight="1" thickBot="1">
      <c r="A36" s="292" t="s">
        <v>40</v>
      </c>
      <c r="B36" s="293" t="s">
        <v>16</v>
      </c>
      <c r="C36" s="294">
        <v>8</v>
      </c>
      <c r="D36" s="405">
        <v>2.5</v>
      </c>
      <c r="E36" s="406">
        <f t="shared" si="0"/>
        <v>20</v>
      </c>
      <c r="F36" s="289"/>
      <c r="G36" s="290"/>
      <c r="H36" s="291">
        <f t="shared" si="1"/>
        <v>20</v>
      </c>
      <c r="I36" s="315">
        <f t="shared" si="2"/>
        <v>20</v>
      </c>
    </row>
    <row r="37" spans="1:9" ht="15" customHeight="1" thickBot="1">
      <c r="A37" s="292" t="s">
        <v>41</v>
      </c>
      <c r="B37" s="293" t="s">
        <v>16</v>
      </c>
      <c r="C37" s="294">
        <v>1</v>
      </c>
      <c r="D37" s="405">
        <v>900</v>
      </c>
      <c r="E37" s="406">
        <f t="shared" si="0"/>
        <v>900</v>
      </c>
      <c r="F37" s="289"/>
      <c r="G37" s="290"/>
      <c r="H37" s="291">
        <f t="shared" si="1"/>
        <v>900</v>
      </c>
      <c r="I37" s="315">
        <f t="shared" si="2"/>
        <v>900</v>
      </c>
    </row>
    <row r="38" spans="1:9" ht="15" customHeight="1" thickBot="1">
      <c r="A38" s="292" t="s">
        <v>42</v>
      </c>
      <c r="B38" s="293" t="s">
        <v>16</v>
      </c>
      <c r="C38" s="294">
        <v>4</v>
      </c>
      <c r="D38" s="405">
        <v>12</v>
      </c>
      <c r="E38" s="406">
        <f t="shared" si="0"/>
        <v>48</v>
      </c>
      <c r="F38" s="289"/>
      <c r="G38" s="290"/>
      <c r="H38" s="291">
        <f t="shared" si="1"/>
        <v>48</v>
      </c>
      <c r="I38" s="315">
        <f t="shared" si="2"/>
        <v>48</v>
      </c>
    </row>
    <row r="39" spans="1:9" ht="15" customHeight="1" thickBot="1">
      <c r="A39" s="292" t="s">
        <v>43</v>
      </c>
      <c r="B39" s="293" t="s">
        <v>16</v>
      </c>
      <c r="C39" s="294">
        <v>10</v>
      </c>
      <c r="D39" s="405">
        <v>12.3</v>
      </c>
      <c r="E39" s="406">
        <f t="shared" si="0"/>
        <v>123</v>
      </c>
      <c r="F39" s="289"/>
      <c r="G39" s="290"/>
      <c r="H39" s="291">
        <f t="shared" si="1"/>
        <v>123</v>
      </c>
      <c r="I39" s="315">
        <f t="shared" si="2"/>
        <v>123</v>
      </c>
    </row>
    <row r="40" spans="1:9" ht="15" customHeight="1" thickBot="1">
      <c r="A40" s="292" t="s">
        <v>44</v>
      </c>
      <c r="B40" s="293" t="s">
        <v>16</v>
      </c>
      <c r="C40" s="294">
        <v>8</v>
      </c>
      <c r="D40" s="405">
        <v>100</v>
      </c>
      <c r="E40" s="406">
        <f t="shared" si="0"/>
        <v>800</v>
      </c>
      <c r="F40" s="289"/>
      <c r="G40" s="290"/>
      <c r="H40" s="291">
        <f t="shared" si="1"/>
        <v>800</v>
      </c>
      <c r="I40" s="315">
        <f t="shared" si="2"/>
        <v>800</v>
      </c>
    </row>
    <row r="41" spans="1:9" ht="15" customHeight="1" thickBot="1">
      <c r="A41" s="292" t="s">
        <v>45</v>
      </c>
      <c r="B41" s="293" t="s">
        <v>16</v>
      </c>
      <c r="C41" s="294">
        <v>9</v>
      </c>
      <c r="D41" s="405">
        <v>700</v>
      </c>
      <c r="E41" s="406">
        <f t="shared" si="0"/>
        <v>6300</v>
      </c>
      <c r="F41" s="289"/>
      <c r="G41" s="290"/>
      <c r="H41" s="291">
        <f t="shared" si="1"/>
        <v>6300</v>
      </c>
      <c r="I41" s="315">
        <f t="shared" si="2"/>
        <v>6300</v>
      </c>
    </row>
    <row r="42" spans="1:9" ht="15" customHeight="1" thickBot="1">
      <c r="A42" s="292" t="s">
        <v>46</v>
      </c>
      <c r="B42" s="293" t="s">
        <v>16</v>
      </c>
      <c r="C42" s="294">
        <v>18</v>
      </c>
      <c r="D42" s="405">
        <v>1</v>
      </c>
      <c r="E42" s="406">
        <f t="shared" si="0"/>
        <v>18</v>
      </c>
      <c r="F42" s="289"/>
      <c r="G42" s="290"/>
      <c r="H42" s="291">
        <f t="shared" si="1"/>
        <v>18</v>
      </c>
      <c r="I42" s="315">
        <f t="shared" si="2"/>
        <v>18</v>
      </c>
    </row>
    <row r="43" spans="1:9" ht="15" customHeight="1" thickBot="1">
      <c r="A43" s="292" t="s">
        <v>47</v>
      </c>
      <c r="B43" s="293" t="s">
        <v>16</v>
      </c>
      <c r="C43" s="294">
        <v>1</v>
      </c>
      <c r="D43" s="405">
        <v>300</v>
      </c>
      <c r="E43" s="406">
        <f t="shared" si="0"/>
        <v>300</v>
      </c>
      <c r="F43" s="289"/>
      <c r="G43" s="290"/>
      <c r="H43" s="291">
        <f t="shared" si="1"/>
        <v>300</v>
      </c>
      <c r="I43" s="315">
        <f t="shared" si="2"/>
        <v>300</v>
      </c>
    </row>
    <row r="44" spans="1:9" ht="15" customHeight="1" thickBot="1">
      <c r="A44" s="292" t="s">
        <v>48</v>
      </c>
      <c r="B44" s="293" t="s">
        <v>16</v>
      </c>
      <c r="C44" s="294">
        <v>2</v>
      </c>
      <c r="D44" s="405">
        <v>350</v>
      </c>
      <c r="E44" s="406">
        <f t="shared" si="0"/>
        <v>700</v>
      </c>
      <c r="F44" s="289"/>
      <c r="G44" s="290"/>
      <c r="H44" s="291">
        <f t="shared" si="1"/>
        <v>700</v>
      </c>
      <c r="I44" s="315">
        <f t="shared" si="2"/>
        <v>700</v>
      </c>
    </row>
    <row r="45" spans="1:9" ht="15" customHeight="1" thickBot="1">
      <c r="A45" s="292" t="s">
        <v>49</v>
      </c>
      <c r="B45" s="293" t="s">
        <v>16</v>
      </c>
      <c r="C45" s="294">
        <v>20</v>
      </c>
      <c r="D45" s="405">
        <v>12</v>
      </c>
      <c r="E45" s="406">
        <f t="shared" si="0"/>
        <v>240</v>
      </c>
      <c r="F45" s="289"/>
      <c r="G45" s="290"/>
      <c r="H45" s="291">
        <f t="shared" si="1"/>
        <v>240</v>
      </c>
      <c r="I45" s="315">
        <f t="shared" si="2"/>
        <v>240</v>
      </c>
    </row>
    <row r="46" spans="1:9" ht="15" customHeight="1" thickBot="1">
      <c r="A46" s="292" t="s">
        <v>50</v>
      </c>
      <c r="B46" s="293" t="s">
        <v>16</v>
      </c>
      <c r="C46" s="294">
        <v>1</v>
      </c>
      <c r="D46" s="405">
        <v>400</v>
      </c>
      <c r="E46" s="406">
        <f t="shared" si="0"/>
        <v>400</v>
      </c>
      <c r="F46" s="289"/>
      <c r="G46" s="290"/>
      <c r="H46" s="291">
        <f t="shared" si="1"/>
        <v>400</v>
      </c>
      <c r="I46" s="315">
        <f t="shared" si="2"/>
        <v>400</v>
      </c>
    </row>
    <row r="47" spans="1:9" ht="15" customHeight="1" thickBot="1">
      <c r="A47" s="292" t="s">
        <v>51</v>
      </c>
      <c r="B47" s="293" t="s">
        <v>16</v>
      </c>
      <c r="C47" s="294">
        <v>1</v>
      </c>
      <c r="D47" s="405">
        <v>150</v>
      </c>
      <c r="E47" s="406">
        <f t="shared" si="0"/>
        <v>150</v>
      </c>
      <c r="F47" s="289"/>
      <c r="G47" s="290"/>
      <c r="H47" s="291">
        <f t="shared" si="1"/>
        <v>150</v>
      </c>
      <c r="I47" s="315">
        <f t="shared" si="2"/>
        <v>150</v>
      </c>
    </row>
    <row r="48" spans="1:9" ht="15" customHeight="1" thickBot="1">
      <c r="A48" s="295" t="s">
        <v>52</v>
      </c>
      <c r="B48" s="296" t="s">
        <v>16</v>
      </c>
      <c r="C48" s="297">
        <v>3</v>
      </c>
      <c r="D48" s="407">
        <v>175</v>
      </c>
      <c r="E48" s="408">
        <f t="shared" ref="E48:E66" si="3">C48*D48</f>
        <v>525</v>
      </c>
      <c r="F48" s="300"/>
      <c r="G48" s="301"/>
      <c r="H48" s="291">
        <f t="shared" si="1"/>
        <v>525</v>
      </c>
      <c r="I48" s="315">
        <f t="shared" si="2"/>
        <v>525</v>
      </c>
    </row>
    <row r="49" spans="1:9" ht="15" customHeight="1" thickBot="1">
      <c r="A49" s="303" t="s">
        <v>53</v>
      </c>
      <c r="B49" s="434"/>
      <c r="C49" s="435"/>
      <c r="D49" s="435"/>
      <c r="E49" s="436"/>
      <c r="F49" s="304"/>
      <c r="G49" s="305"/>
      <c r="H49" s="306"/>
      <c r="I49" s="317"/>
    </row>
    <row r="50" spans="1:9" ht="15" customHeight="1" thickBot="1">
      <c r="A50" s="307" t="s">
        <v>54</v>
      </c>
      <c r="B50" s="285" t="s">
        <v>16</v>
      </c>
      <c r="C50" s="286">
        <v>3</v>
      </c>
      <c r="D50" s="403">
        <v>180</v>
      </c>
      <c r="E50" s="404">
        <f t="shared" si="3"/>
        <v>540</v>
      </c>
      <c r="F50" s="308"/>
      <c r="G50" s="309"/>
      <c r="H50" s="310">
        <f t="shared" ref="H50:H66" si="4">E50</f>
        <v>540</v>
      </c>
      <c r="I50" s="315">
        <f t="shared" ref="I50:I66" si="5">+F50+G50+H50</f>
        <v>540</v>
      </c>
    </row>
    <row r="51" spans="1:9" ht="15" customHeight="1" thickBot="1">
      <c r="A51" s="311" t="s">
        <v>55</v>
      </c>
      <c r="B51" s="293" t="s">
        <v>16</v>
      </c>
      <c r="C51" s="294">
        <v>8</v>
      </c>
      <c r="D51" s="405">
        <v>130</v>
      </c>
      <c r="E51" s="406">
        <f t="shared" si="3"/>
        <v>1040</v>
      </c>
      <c r="F51" s="289"/>
      <c r="G51" s="290"/>
      <c r="H51" s="291">
        <f t="shared" si="4"/>
        <v>1040</v>
      </c>
      <c r="I51" s="315">
        <f t="shared" si="5"/>
        <v>1040</v>
      </c>
    </row>
    <row r="52" spans="1:9" ht="15" customHeight="1" thickBot="1">
      <c r="A52" s="311" t="s">
        <v>56</v>
      </c>
      <c r="B52" s="293" t="s">
        <v>16</v>
      </c>
      <c r="C52" s="294">
        <v>6</v>
      </c>
      <c r="D52" s="405">
        <v>35</v>
      </c>
      <c r="E52" s="406">
        <f t="shared" si="3"/>
        <v>210</v>
      </c>
      <c r="F52" s="289"/>
      <c r="G52" s="290"/>
      <c r="H52" s="291">
        <f t="shared" si="4"/>
        <v>210</v>
      </c>
      <c r="I52" s="315">
        <f t="shared" si="5"/>
        <v>210</v>
      </c>
    </row>
    <row r="53" spans="1:9" ht="15" customHeight="1" thickBot="1">
      <c r="A53" s="311" t="s">
        <v>57</v>
      </c>
      <c r="B53" s="293" t="s">
        <v>16</v>
      </c>
      <c r="C53" s="294">
        <v>6</v>
      </c>
      <c r="D53" s="405">
        <v>35</v>
      </c>
      <c r="E53" s="406">
        <f t="shared" si="3"/>
        <v>210</v>
      </c>
      <c r="F53" s="289"/>
      <c r="G53" s="290"/>
      <c r="H53" s="291">
        <f t="shared" si="4"/>
        <v>210</v>
      </c>
      <c r="I53" s="315">
        <f t="shared" si="5"/>
        <v>210</v>
      </c>
    </row>
    <row r="54" spans="1:9" ht="15" customHeight="1" thickBot="1">
      <c r="A54" s="311" t="s">
        <v>58</v>
      </c>
      <c r="B54" s="293" t="s">
        <v>16</v>
      </c>
      <c r="C54" s="294">
        <v>16</v>
      </c>
      <c r="D54" s="405">
        <v>35</v>
      </c>
      <c r="E54" s="406">
        <f t="shared" si="3"/>
        <v>560</v>
      </c>
      <c r="F54" s="289"/>
      <c r="G54" s="290"/>
      <c r="H54" s="291">
        <f t="shared" si="4"/>
        <v>560</v>
      </c>
      <c r="I54" s="315">
        <f t="shared" si="5"/>
        <v>560</v>
      </c>
    </row>
    <row r="55" spans="1:9" ht="15" customHeight="1" thickBot="1">
      <c r="A55" s="311" t="s">
        <v>59</v>
      </c>
      <c r="B55" s="293" t="s">
        <v>16</v>
      </c>
      <c r="C55" s="294">
        <v>6</v>
      </c>
      <c r="D55" s="405">
        <v>30.8</v>
      </c>
      <c r="E55" s="406">
        <f t="shared" si="3"/>
        <v>184.8</v>
      </c>
      <c r="F55" s="289"/>
      <c r="G55" s="290"/>
      <c r="H55" s="291">
        <f t="shared" si="4"/>
        <v>184.8</v>
      </c>
      <c r="I55" s="315">
        <f t="shared" si="5"/>
        <v>184.8</v>
      </c>
    </row>
    <row r="56" spans="1:9" ht="15" customHeight="1" thickBot="1">
      <c r="A56" s="311" t="s">
        <v>60</v>
      </c>
      <c r="B56" s="293" t="s">
        <v>16</v>
      </c>
      <c r="C56" s="294">
        <v>16</v>
      </c>
      <c r="D56" s="405">
        <v>25.8</v>
      </c>
      <c r="E56" s="406">
        <f t="shared" si="3"/>
        <v>412.8</v>
      </c>
      <c r="F56" s="289"/>
      <c r="G56" s="290"/>
      <c r="H56" s="291">
        <f t="shared" si="4"/>
        <v>412.8</v>
      </c>
      <c r="I56" s="315">
        <f t="shared" si="5"/>
        <v>412.8</v>
      </c>
    </row>
    <row r="57" spans="1:9" ht="15" customHeight="1" thickBot="1">
      <c r="A57" s="311" t="s">
        <v>61</v>
      </c>
      <c r="B57" s="293" t="s">
        <v>16</v>
      </c>
      <c r="C57" s="294">
        <v>28</v>
      </c>
      <c r="D57" s="405">
        <v>32</v>
      </c>
      <c r="E57" s="406">
        <f t="shared" si="3"/>
        <v>896</v>
      </c>
      <c r="F57" s="289"/>
      <c r="G57" s="290"/>
      <c r="H57" s="291">
        <f t="shared" si="4"/>
        <v>896</v>
      </c>
      <c r="I57" s="315">
        <f t="shared" si="5"/>
        <v>896</v>
      </c>
    </row>
    <row r="58" spans="1:9" ht="15" customHeight="1" thickBot="1">
      <c r="A58" s="311" t="s">
        <v>62</v>
      </c>
      <c r="B58" s="293" t="s">
        <v>16</v>
      </c>
      <c r="C58" s="294">
        <v>28</v>
      </c>
      <c r="D58" s="405">
        <v>19</v>
      </c>
      <c r="E58" s="406">
        <f t="shared" si="3"/>
        <v>532</v>
      </c>
      <c r="F58" s="289"/>
      <c r="G58" s="290"/>
      <c r="H58" s="291">
        <f t="shared" si="4"/>
        <v>532</v>
      </c>
      <c r="I58" s="315">
        <f t="shared" si="5"/>
        <v>532</v>
      </c>
    </row>
    <row r="59" spans="1:9" ht="15" customHeight="1" thickBot="1">
      <c r="A59" s="311" t="s">
        <v>63</v>
      </c>
      <c r="B59" s="293" t="s">
        <v>16</v>
      </c>
      <c r="C59" s="294">
        <v>1</v>
      </c>
      <c r="D59" s="405">
        <v>800</v>
      </c>
      <c r="E59" s="406">
        <f t="shared" si="3"/>
        <v>800</v>
      </c>
      <c r="F59" s="289"/>
      <c r="G59" s="290"/>
      <c r="H59" s="291">
        <f t="shared" si="4"/>
        <v>800</v>
      </c>
      <c r="I59" s="315">
        <f t="shared" si="5"/>
        <v>800</v>
      </c>
    </row>
    <row r="60" spans="1:9" ht="15" customHeight="1" thickBot="1">
      <c r="A60" s="312" t="s">
        <v>64</v>
      </c>
      <c r="B60" s="293" t="s">
        <v>16</v>
      </c>
      <c r="C60" s="294">
        <v>1</v>
      </c>
      <c r="D60" s="405">
        <v>780</v>
      </c>
      <c r="E60" s="406">
        <f t="shared" si="3"/>
        <v>780</v>
      </c>
      <c r="F60" s="289"/>
      <c r="G60" s="290"/>
      <c r="H60" s="291">
        <f t="shared" si="4"/>
        <v>780</v>
      </c>
      <c r="I60" s="315">
        <f t="shared" si="5"/>
        <v>780</v>
      </c>
    </row>
    <row r="61" spans="1:9" ht="15" customHeight="1" thickBot="1">
      <c r="A61" s="311" t="s">
        <v>65</v>
      </c>
      <c r="B61" s="293" t="s">
        <v>16</v>
      </c>
      <c r="C61" s="294">
        <v>7</v>
      </c>
      <c r="D61" s="405">
        <v>120</v>
      </c>
      <c r="E61" s="406">
        <f t="shared" si="3"/>
        <v>840</v>
      </c>
      <c r="F61" s="289"/>
      <c r="G61" s="290"/>
      <c r="H61" s="291">
        <f t="shared" si="4"/>
        <v>840</v>
      </c>
      <c r="I61" s="315">
        <f t="shared" si="5"/>
        <v>840</v>
      </c>
    </row>
    <row r="62" spans="1:9" ht="15" customHeight="1" thickBot="1">
      <c r="A62" s="311" t="s">
        <v>66</v>
      </c>
      <c r="B62" s="293" t="s">
        <v>16</v>
      </c>
      <c r="C62" s="294">
        <v>1</v>
      </c>
      <c r="D62" s="405">
        <v>120</v>
      </c>
      <c r="E62" s="406">
        <f t="shared" si="3"/>
        <v>120</v>
      </c>
      <c r="F62" s="289"/>
      <c r="G62" s="290"/>
      <c r="H62" s="291">
        <f t="shared" si="4"/>
        <v>120</v>
      </c>
      <c r="I62" s="315">
        <f t="shared" si="5"/>
        <v>120</v>
      </c>
    </row>
    <row r="63" spans="1:9" ht="15" customHeight="1" thickBot="1">
      <c r="A63" s="311" t="s">
        <v>67</v>
      </c>
      <c r="B63" s="293" t="s">
        <v>16</v>
      </c>
      <c r="C63" s="294">
        <v>1</v>
      </c>
      <c r="D63" s="405">
        <v>150</v>
      </c>
      <c r="E63" s="406">
        <f t="shared" si="3"/>
        <v>150</v>
      </c>
      <c r="F63" s="289"/>
      <c r="G63" s="290"/>
      <c r="H63" s="291">
        <f t="shared" si="4"/>
        <v>150</v>
      </c>
      <c r="I63" s="315">
        <f t="shared" si="5"/>
        <v>150</v>
      </c>
    </row>
    <row r="64" spans="1:9" ht="15" customHeight="1" thickBot="1">
      <c r="A64" s="311" t="s">
        <v>68</v>
      </c>
      <c r="B64" s="293" t="s">
        <v>16</v>
      </c>
      <c r="C64" s="294">
        <v>3</v>
      </c>
      <c r="D64" s="405">
        <v>210</v>
      </c>
      <c r="E64" s="406">
        <f t="shared" si="3"/>
        <v>630</v>
      </c>
      <c r="F64" s="289"/>
      <c r="G64" s="290"/>
      <c r="H64" s="291">
        <f t="shared" si="4"/>
        <v>630</v>
      </c>
      <c r="I64" s="315">
        <f t="shared" si="5"/>
        <v>630</v>
      </c>
    </row>
    <row r="65" spans="1:9" ht="15" customHeight="1" thickBot="1">
      <c r="A65" s="311" t="s">
        <v>69</v>
      </c>
      <c r="B65" s="293" t="s">
        <v>16</v>
      </c>
      <c r="C65" s="294">
        <v>10</v>
      </c>
      <c r="D65" s="405">
        <v>600</v>
      </c>
      <c r="E65" s="406">
        <f t="shared" si="3"/>
        <v>6000</v>
      </c>
      <c r="F65" s="289"/>
      <c r="G65" s="290"/>
      <c r="H65" s="291">
        <f>E65</f>
        <v>6000</v>
      </c>
      <c r="I65" s="315">
        <f t="shared" si="5"/>
        <v>6000</v>
      </c>
    </row>
    <row r="66" spans="1:9" ht="15" customHeight="1" thickBot="1">
      <c r="A66" s="318" t="s">
        <v>70</v>
      </c>
      <c r="B66" s="296" t="s">
        <v>16</v>
      </c>
      <c r="C66" s="297">
        <v>8</v>
      </c>
      <c r="D66" s="407">
        <v>110</v>
      </c>
      <c r="E66" s="408">
        <f t="shared" si="3"/>
        <v>880</v>
      </c>
      <c r="F66" s="300"/>
      <c r="G66" s="301"/>
      <c r="H66" s="302">
        <f t="shared" si="4"/>
        <v>880</v>
      </c>
      <c r="I66" s="315">
        <f t="shared" si="5"/>
        <v>880</v>
      </c>
    </row>
    <row r="67" spans="1:9" ht="15" customHeight="1" thickBot="1">
      <c r="A67" s="437" t="s">
        <v>71</v>
      </c>
      <c r="B67" s="438"/>
      <c r="C67" s="438"/>
      <c r="D67" s="438"/>
      <c r="E67" s="439"/>
      <c r="F67" s="319"/>
      <c r="G67" s="320"/>
      <c r="H67" s="321"/>
      <c r="I67" s="340"/>
    </row>
    <row r="68" spans="1:9" ht="15" customHeight="1" thickBot="1">
      <c r="A68" s="322" t="s">
        <v>72</v>
      </c>
      <c r="B68" s="285"/>
      <c r="C68" s="286"/>
      <c r="D68" s="287"/>
      <c r="E68" s="288"/>
      <c r="F68" s="319"/>
      <c r="G68" s="320"/>
      <c r="H68" s="321">
        <f>E68</f>
        <v>0</v>
      </c>
      <c r="I68" s="315">
        <f t="shared" ref="I68:I69" si="6">+F68+G68+H68</f>
        <v>0</v>
      </c>
    </row>
    <row r="69" spans="1:9" ht="15" customHeight="1" thickBot="1">
      <c r="A69" s="318" t="s">
        <v>72</v>
      </c>
      <c r="B69" s="296"/>
      <c r="C69" s="297"/>
      <c r="D69" s="298"/>
      <c r="E69" s="299"/>
      <c r="F69" s="319"/>
      <c r="G69" s="320"/>
      <c r="H69" s="321">
        <f>E69</f>
        <v>0</v>
      </c>
      <c r="I69" s="315">
        <f t="shared" si="6"/>
        <v>0</v>
      </c>
    </row>
    <row r="70" spans="1:9" ht="15" customHeight="1" thickBot="1">
      <c r="A70" s="323" t="s">
        <v>73</v>
      </c>
      <c r="B70" s="440"/>
      <c r="C70" s="441"/>
      <c r="D70" s="442"/>
      <c r="E70" s="324">
        <f>SUM(E11:E69)</f>
        <v>189884.91999999998</v>
      </c>
      <c r="F70" s="325">
        <f t="shared" ref="F70:G70" si="7">SUM(F11:F69)</f>
        <v>0</v>
      </c>
      <c r="G70" s="325">
        <f t="shared" si="7"/>
        <v>0</v>
      </c>
      <c r="H70" s="325">
        <f>SUM(H11:H69)</f>
        <v>189884.91999999998</v>
      </c>
      <c r="I70" s="341">
        <f>SUM(I11:I69)</f>
        <v>189884.91999999998</v>
      </c>
    </row>
    <row r="71" spans="1:9" ht="15.75" thickBot="1">
      <c r="A71" s="443"/>
      <c r="B71" s="444"/>
      <c r="C71" s="444"/>
      <c r="D71" s="444"/>
      <c r="E71" s="444"/>
      <c r="F71" s="444"/>
      <c r="G71" s="444"/>
      <c r="H71" s="444"/>
      <c r="I71" s="445"/>
    </row>
    <row r="72" spans="1:9" ht="15.75" thickBot="1">
      <c r="A72" s="425" t="s">
        <v>4</v>
      </c>
      <c r="B72" s="426"/>
      <c r="C72" s="426"/>
      <c r="D72" s="426"/>
      <c r="E72" s="426"/>
      <c r="F72" s="426"/>
      <c r="G72" s="426"/>
      <c r="H72" s="426"/>
      <c r="I72" s="427"/>
    </row>
    <row r="73" spans="1:9" ht="60.75" thickBot="1">
      <c r="A73" s="326" t="s">
        <v>74</v>
      </c>
      <c r="B73" s="327" t="s">
        <v>75</v>
      </c>
      <c r="C73" s="328">
        <v>120</v>
      </c>
      <c r="D73" s="329">
        <v>15</v>
      </c>
      <c r="E73" s="330">
        <f>C73*D73</f>
        <v>1800</v>
      </c>
      <c r="F73" s="331">
        <f>E73</f>
        <v>1800</v>
      </c>
      <c r="G73" s="332"/>
      <c r="H73" s="332"/>
      <c r="I73" s="315">
        <f>+F73+G73+H73</f>
        <v>1800</v>
      </c>
    </row>
    <row r="74" spans="1:9" ht="15.75" thickBot="1">
      <c r="A74" s="323" t="s">
        <v>76</v>
      </c>
      <c r="B74" s="428"/>
      <c r="C74" s="429"/>
      <c r="D74" s="430"/>
      <c r="E74" s="333">
        <f>+E73</f>
        <v>1800</v>
      </c>
      <c r="F74" s="334">
        <f>+F73</f>
        <v>1800</v>
      </c>
      <c r="G74" s="334">
        <f t="shared" ref="G74:H74" si="8">+G73</f>
        <v>0</v>
      </c>
      <c r="H74" s="334">
        <f t="shared" si="8"/>
        <v>0</v>
      </c>
      <c r="I74" s="334">
        <f>I73</f>
        <v>1800</v>
      </c>
    </row>
    <row r="75" spans="1:9" ht="15.75" thickBot="1">
      <c r="A75" s="409"/>
      <c r="B75" s="410"/>
      <c r="C75" s="410"/>
      <c r="D75" s="410"/>
      <c r="E75" s="410"/>
      <c r="F75" s="410"/>
      <c r="G75" s="410"/>
      <c r="H75" s="410"/>
      <c r="I75" s="411"/>
    </row>
    <row r="76" spans="1:9" ht="15.75" thickBot="1">
      <c r="A76" s="425" t="s">
        <v>5</v>
      </c>
      <c r="B76" s="426"/>
      <c r="C76" s="426"/>
      <c r="D76" s="426"/>
      <c r="E76" s="426"/>
      <c r="F76" s="426"/>
      <c r="G76" s="426"/>
      <c r="H76" s="426"/>
      <c r="I76" s="427"/>
    </row>
    <row r="77" spans="1:9" ht="15.75" thickBot="1">
      <c r="A77" s="326" t="s">
        <v>77</v>
      </c>
      <c r="B77" s="327"/>
      <c r="C77" s="328">
        <v>1</v>
      </c>
      <c r="D77" s="329">
        <v>8000</v>
      </c>
      <c r="E77" s="330">
        <f>C77*D77</f>
        <v>8000</v>
      </c>
      <c r="F77" s="331"/>
      <c r="G77" s="332">
        <f>E77</f>
        <v>8000</v>
      </c>
      <c r="H77" s="332"/>
      <c r="I77" s="315">
        <f>+F77+G77+H77</f>
        <v>8000</v>
      </c>
    </row>
    <row r="78" spans="1:9" ht="15.75" thickBot="1">
      <c r="A78" s="323" t="s">
        <v>78</v>
      </c>
      <c r="B78" s="431"/>
      <c r="C78" s="432"/>
      <c r="D78" s="433"/>
      <c r="E78" s="335">
        <f>+E77</f>
        <v>8000</v>
      </c>
      <c r="F78" s="335">
        <f>+F77</f>
        <v>0</v>
      </c>
      <c r="G78" s="335">
        <f>+G77</f>
        <v>8000</v>
      </c>
      <c r="H78" s="335">
        <f>+H77</f>
        <v>0</v>
      </c>
      <c r="I78" s="334">
        <f>+I77</f>
        <v>8000</v>
      </c>
    </row>
    <row r="79" spans="1:9" ht="15.75" thickBot="1">
      <c r="A79" s="409"/>
      <c r="B79" s="410"/>
      <c r="C79" s="410"/>
      <c r="D79" s="410"/>
      <c r="E79" s="410"/>
      <c r="F79" s="410"/>
      <c r="G79" s="410"/>
      <c r="H79" s="410"/>
      <c r="I79" s="411"/>
    </row>
    <row r="80" spans="1:9">
      <c r="A80" s="336" t="str">
        <f>[1]Rubros!B20</f>
        <v>TOTAL</v>
      </c>
      <c r="B80" s="337"/>
      <c r="C80" s="338"/>
      <c r="D80" s="337"/>
      <c r="E80" s="339">
        <f>E70+E74+E78</f>
        <v>199684.91999999998</v>
      </c>
      <c r="F80" s="339">
        <f>F74</f>
        <v>1800</v>
      </c>
      <c r="G80" s="339">
        <f>+G77</f>
        <v>8000</v>
      </c>
      <c r="H80" s="339">
        <f>+H70</f>
        <v>189884.91999999998</v>
      </c>
      <c r="I80" s="339">
        <f>+I70+I74+I78</f>
        <v>199684.91999999998</v>
      </c>
    </row>
  </sheetData>
  <mergeCells count="27">
    <mergeCell ref="A1:I1"/>
    <mergeCell ref="A2:I2"/>
    <mergeCell ref="A3:I3"/>
    <mergeCell ref="A4:I4"/>
    <mergeCell ref="F5:I5"/>
    <mergeCell ref="A71:I71"/>
    <mergeCell ref="A9:I9"/>
    <mergeCell ref="A10:E10"/>
    <mergeCell ref="A12:E12"/>
    <mergeCell ref="F12:I12"/>
    <mergeCell ref="B13:E13"/>
    <mergeCell ref="A79:I79"/>
    <mergeCell ref="A5:A6"/>
    <mergeCell ref="E5:E7"/>
    <mergeCell ref="F6:F7"/>
    <mergeCell ref="G6:G7"/>
    <mergeCell ref="H6:H7"/>
    <mergeCell ref="I6:I7"/>
    <mergeCell ref="B5:D6"/>
    <mergeCell ref="A72:I72"/>
    <mergeCell ref="B74:D74"/>
    <mergeCell ref="A75:I75"/>
    <mergeCell ref="A76:I76"/>
    <mergeCell ref="B78:D78"/>
    <mergeCell ref="B49:E49"/>
    <mergeCell ref="A67:E67"/>
    <mergeCell ref="B70:D7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pane xSplit="1" ySplit="5" topLeftCell="B6" activePane="bottomRight" state="frozen"/>
      <selection pane="topRight"/>
      <selection pane="bottomLeft"/>
      <selection pane="bottomRight" activeCell="A17" sqref="A17"/>
    </sheetView>
  </sheetViews>
  <sheetFormatPr baseColWidth="10" defaultColWidth="11" defaultRowHeight="15"/>
  <cols>
    <col min="1" max="1" width="41" customWidth="1"/>
    <col min="2" max="2" width="15.140625" customWidth="1"/>
    <col min="4" max="4" width="11.42578125" customWidth="1"/>
    <col min="5" max="5" width="13.5703125" customWidth="1"/>
    <col min="6" max="7" width="12.28515625" customWidth="1"/>
    <col min="8" max="9" width="13.140625"/>
    <col min="10" max="10" width="12.140625"/>
    <col min="15" max="15" width="11.7109375"/>
  </cols>
  <sheetData>
    <row r="1" spans="1:15">
      <c r="A1" s="490" t="s">
        <v>79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2"/>
    </row>
    <row r="2" spans="1:15" ht="42" customHeight="1">
      <c r="A2" s="493" t="s">
        <v>219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494"/>
      <c r="O2" s="495"/>
    </row>
    <row r="3" spans="1:15" ht="15.75" thickBot="1">
      <c r="A3" s="496"/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8"/>
    </row>
    <row r="4" spans="1:15">
      <c r="A4" s="594" t="s">
        <v>80</v>
      </c>
      <c r="B4" s="470" t="s">
        <v>81</v>
      </c>
      <c r="C4" s="499" t="s">
        <v>82</v>
      </c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1"/>
      <c r="O4" s="470" t="s">
        <v>7</v>
      </c>
    </row>
    <row r="5" spans="1:15" ht="15.75" thickBot="1">
      <c r="A5" s="595"/>
      <c r="B5" s="471"/>
      <c r="C5" s="188" t="s">
        <v>83</v>
      </c>
      <c r="D5" s="189" t="s">
        <v>84</v>
      </c>
      <c r="E5" s="189" t="s">
        <v>85</v>
      </c>
      <c r="F5" s="189" t="s">
        <v>86</v>
      </c>
      <c r="G5" s="189" t="s">
        <v>87</v>
      </c>
      <c r="H5" s="189" t="s">
        <v>88</v>
      </c>
      <c r="I5" s="189" t="s">
        <v>89</v>
      </c>
      <c r="J5" s="189" t="s">
        <v>90</v>
      </c>
      <c r="K5" s="189" t="s">
        <v>91</v>
      </c>
      <c r="L5" s="189" t="s">
        <v>92</v>
      </c>
      <c r="M5" s="189" t="s">
        <v>93</v>
      </c>
      <c r="N5" s="243" t="s">
        <v>94</v>
      </c>
      <c r="O5" s="471"/>
    </row>
    <row r="6" spans="1:15" ht="15.75" thickBot="1">
      <c r="A6" s="194" t="s">
        <v>6</v>
      </c>
      <c r="B6" s="486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8"/>
    </row>
    <row r="7" spans="1:15" ht="15.75" customHeight="1">
      <c r="A7" s="195" t="s">
        <v>240</v>
      </c>
      <c r="B7" s="472"/>
      <c r="C7" s="479"/>
      <c r="D7" s="479"/>
      <c r="E7" s="479"/>
      <c r="F7" s="479"/>
      <c r="G7" s="479"/>
      <c r="H7" s="479"/>
      <c r="I7" s="479"/>
      <c r="J7" s="479"/>
      <c r="K7" s="479"/>
      <c r="L7" s="479"/>
      <c r="M7" s="479"/>
      <c r="N7" s="479"/>
      <c r="O7" s="489"/>
    </row>
    <row r="8" spans="1:15">
      <c r="A8" s="196" t="s">
        <v>15</v>
      </c>
      <c r="B8" s="197">
        <f>'1.- Matriz de inversión'!E11</f>
        <v>159989</v>
      </c>
      <c r="C8" s="198"/>
      <c r="D8" s="199"/>
      <c r="E8" s="199">
        <v>20000</v>
      </c>
      <c r="F8" s="200">
        <v>20000</v>
      </c>
      <c r="G8" s="199">
        <v>50000</v>
      </c>
      <c r="H8" s="199">
        <v>30000</v>
      </c>
      <c r="I8" s="199">
        <v>39989</v>
      </c>
      <c r="J8" s="199"/>
      <c r="K8" s="199"/>
      <c r="L8" s="199"/>
      <c r="M8" s="199"/>
      <c r="N8" s="244"/>
      <c r="O8" s="245">
        <f>SUM(C8:N8)</f>
        <v>159989</v>
      </c>
    </row>
    <row r="9" spans="1:15">
      <c r="A9" s="475"/>
      <c r="B9" s="484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5"/>
    </row>
    <row r="10" spans="1:15">
      <c r="A10" s="201" t="s">
        <v>241</v>
      </c>
      <c r="B10" s="472"/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473"/>
      <c r="O10" s="474"/>
    </row>
    <row r="11" spans="1:15">
      <c r="A11" s="202" t="s">
        <v>96</v>
      </c>
      <c r="B11" s="203">
        <f>SUM('1.- Matriz de inversión'!E14:E48)</f>
        <v>15110.32</v>
      </c>
      <c r="C11" s="204"/>
      <c r="D11" s="193"/>
      <c r="E11" s="193">
        <v>3000</v>
      </c>
      <c r="F11" s="193">
        <v>3000</v>
      </c>
      <c r="G11" s="193">
        <v>5000</v>
      </c>
      <c r="H11" s="193">
        <v>4110.32</v>
      </c>
      <c r="I11" s="193"/>
      <c r="J11" s="193"/>
      <c r="K11" s="193"/>
      <c r="L11" s="193"/>
      <c r="M11" s="193"/>
      <c r="N11" s="246"/>
      <c r="O11" s="247">
        <f>SUM(C11:N11)</f>
        <v>15110.32</v>
      </c>
    </row>
    <row r="12" spans="1:15">
      <c r="A12" s="205" t="s">
        <v>97</v>
      </c>
      <c r="B12" s="206">
        <f>SUM('1.- Matriz de inversión'!E50:E66)</f>
        <v>14785.6</v>
      </c>
      <c r="C12" s="207"/>
      <c r="D12" s="190"/>
      <c r="E12" s="190"/>
      <c r="F12" s="190">
        <v>4000</v>
      </c>
      <c r="G12" s="190">
        <v>4000</v>
      </c>
      <c r="H12" s="190">
        <v>3500</v>
      </c>
      <c r="I12" s="190">
        <v>500</v>
      </c>
      <c r="J12" s="190">
        <v>2785.6</v>
      </c>
      <c r="K12" s="190"/>
      <c r="L12" s="190"/>
      <c r="M12" s="190"/>
      <c r="N12" s="248"/>
      <c r="O12" s="249">
        <f t="shared" ref="O12:O20" si="0">SUM(C12:N12)</f>
        <v>14785.6</v>
      </c>
    </row>
    <row r="13" spans="1:15">
      <c r="A13" s="205"/>
      <c r="B13" s="208"/>
      <c r="C13" s="207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248"/>
      <c r="O13" s="250">
        <f t="shared" si="0"/>
        <v>0</v>
      </c>
    </row>
    <row r="14" spans="1:15">
      <c r="A14" s="209" t="s">
        <v>98</v>
      </c>
      <c r="B14" s="210">
        <f>SUM(B11:B13)</f>
        <v>29895.919999999998</v>
      </c>
      <c r="C14" s="211">
        <f>+C11+C12+C13</f>
        <v>0</v>
      </c>
      <c r="D14" s="212">
        <f t="shared" ref="D14:N14" si="1">+D11+D12+D13</f>
        <v>0</v>
      </c>
      <c r="E14" s="212">
        <f t="shared" si="1"/>
        <v>3000</v>
      </c>
      <c r="F14" s="212">
        <f t="shared" si="1"/>
        <v>7000</v>
      </c>
      <c r="G14" s="212">
        <f t="shared" si="1"/>
        <v>9000</v>
      </c>
      <c r="H14" s="212">
        <f t="shared" si="1"/>
        <v>7610.32</v>
      </c>
      <c r="I14" s="212">
        <f t="shared" si="1"/>
        <v>500</v>
      </c>
      <c r="J14" s="212">
        <f t="shared" si="1"/>
        <v>2785.6</v>
      </c>
      <c r="K14" s="212">
        <f t="shared" si="1"/>
        <v>0</v>
      </c>
      <c r="L14" s="212">
        <f t="shared" si="1"/>
        <v>0</v>
      </c>
      <c r="M14" s="212">
        <f t="shared" si="1"/>
        <v>0</v>
      </c>
      <c r="N14" s="251">
        <f t="shared" si="1"/>
        <v>0</v>
      </c>
      <c r="O14" s="252">
        <f t="shared" si="0"/>
        <v>29895.919999999998</v>
      </c>
    </row>
    <row r="15" spans="1:15">
      <c r="A15" s="475"/>
      <c r="B15" s="476"/>
      <c r="C15" s="477"/>
      <c r="D15" s="477"/>
      <c r="E15" s="477"/>
      <c r="F15" s="477"/>
      <c r="G15" s="477"/>
      <c r="H15" s="477"/>
      <c r="I15" s="477"/>
      <c r="J15" s="477"/>
      <c r="K15" s="477"/>
      <c r="L15" s="477"/>
      <c r="M15" s="477"/>
      <c r="N15" s="477"/>
      <c r="O15" s="478"/>
    </row>
    <row r="16" spans="1:15">
      <c r="A16" s="213" t="s">
        <v>242</v>
      </c>
      <c r="B16" s="472"/>
      <c r="C16" s="479"/>
      <c r="D16" s="479"/>
      <c r="E16" s="479"/>
      <c r="F16" s="479"/>
      <c r="G16" s="479"/>
      <c r="H16" s="479"/>
      <c r="I16" s="479"/>
      <c r="J16" s="479"/>
      <c r="K16" s="479"/>
      <c r="L16" s="479"/>
      <c r="M16" s="479"/>
      <c r="N16" s="479"/>
      <c r="O16" s="480"/>
    </row>
    <row r="17" spans="1:15">
      <c r="A17" s="192"/>
      <c r="B17" s="203">
        <f>'1.- Matriz de inversión'!E68</f>
        <v>0</v>
      </c>
      <c r="C17" s="204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246"/>
      <c r="O17" s="247">
        <f t="shared" si="0"/>
        <v>0</v>
      </c>
    </row>
    <row r="18" spans="1:15">
      <c r="A18" s="214"/>
      <c r="B18" s="206">
        <f>'1.- Matriz de inversión'!E69</f>
        <v>0</v>
      </c>
      <c r="C18" s="207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248"/>
      <c r="O18" s="249">
        <f t="shared" si="0"/>
        <v>0</v>
      </c>
    </row>
    <row r="19" spans="1:15">
      <c r="A19" s="214"/>
      <c r="B19" s="208"/>
      <c r="C19" s="207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248"/>
      <c r="O19" s="250">
        <f t="shared" si="0"/>
        <v>0</v>
      </c>
    </row>
    <row r="20" spans="1:15">
      <c r="A20" s="209" t="s">
        <v>100</v>
      </c>
      <c r="B20" s="210">
        <f>SUM(B17:B19)</f>
        <v>0</v>
      </c>
      <c r="C20" s="211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51"/>
      <c r="O20" s="252">
        <f t="shared" si="0"/>
        <v>0</v>
      </c>
    </row>
    <row r="21" spans="1:15">
      <c r="A21" s="215" t="str">
        <f>'1.- Matriz de inversión'!A70</f>
        <v>Sub Total SGDPN</v>
      </c>
      <c r="B21" s="216">
        <f>+B8+B14+B20</f>
        <v>189884.91999999998</v>
      </c>
      <c r="C21" s="217">
        <f t="shared" ref="C21:N21" si="2">+C8+C14+C20</f>
        <v>0</v>
      </c>
      <c r="D21" s="218">
        <f t="shared" si="2"/>
        <v>0</v>
      </c>
      <c r="E21" s="218">
        <f>+E8+E14+E20</f>
        <v>23000</v>
      </c>
      <c r="F21" s="218">
        <f t="shared" si="2"/>
        <v>27000</v>
      </c>
      <c r="G21" s="218">
        <f t="shared" si="2"/>
        <v>59000</v>
      </c>
      <c r="H21" s="218">
        <f t="shared" si="2"/>
        <v>37610.32</v>
      </c>
      <c r="I21" s="218">
        <f t="shared" si="2"/>
        <v>40489</v>
      </c>
      <c r="J21" s="218">
        <f t="shared" si="2"/>
        <v>2785.6</v>
      </c>
      <c r="K21" s="218">
        <f t="shared" si="2"/>
        <v>0</v>
      </c>
      <c r="L21" s="218">
        <f t="shared" si="2"/>
        <v>0</v>
      </c>
      <c r="M21" s="218">
        <f t="shared" si="2"/>
        <v>0</v>
      </c>
      <c r="N21" s="253">
        <f t="shared" si="2"/>
        <v>0</v>
      </c>
      <c r="O21" s="254">
        <f t="shared" ref="O21" si="3">SUM(C21:N21)</f>
        <v>189884.92</v>
      </c>
    </row>
    <row r="22" spans="1:15">
      <c r="A22" s="443"/>
      <c r="B22" s="444"/>
      <c r="C22" s="444"/>
      <c r="D22" s="444"/>
      <c r="E22" s="444"/>
      <c r="F22" s="444"/>
      <c r="G22" s="444"/>
      <c r="H22" s="444"/>
      <c r="I22" s="444"/>
      <c r="J22" s="444"/>
      <c r="K22" s="444"/>
      <c r="L22" s="444"/>
      <c r="M22" s="444"/>
      <c r="N22" s="444"/>
      <c r="O22" s="445"/>
    </row>
    <row r="23" spans="1:15">
      <c r="A23" s="219" t="str">
        <f>'1.- Matriz de inversión'!A72</f>
        <v>Comunidad</v>
      </c>
      <c r="B23" s="220">
        <f>+'[2]CONT-002 MATRIZ DE INVERSION'!E167</f>
        <v>0</v>
      </c>
      <c r="C23" s="221"/>
      <c r="D23" s="222"/>
      <c r="E23" s="222"/>
      <c r="F23" s="221"/>
      <c r="G23" s="222"/>
      <c r="H23" s="222"/>
      <c r="I23" s="222"/>
      <c r="J23" s="222"/>
      <c r="K23" s="222"/>
      <c r="L23" s="222"/>
      <c r="M23" s="222"/>
      <c r="N23" s="222"/>
      <c r="O23" s="255"/>
    </row>
    <row r="24" spans="1:15" ht="45">
      <c r="A24" s="223" t="s">
        <v>74</v>
      </c>
      <c r="B24" s="224">
        <f>'1.- Matriz de inversión'!E73</f>
        <v>1800</v>
      </c>
      <c r="C24" s="191"/>
      <c r="D24" s="225">
        <v>300</v>
      </c>
      <c r="E24" s="226">
        <v>300</v>
      </c>
      <c r="F24" s="191">
        <v>300</v>
      </c>
      <c r="G24" s="226">
        <v>300</v>
      </c>
      <c r="H24" s="226">
        <v>300</v>
      </c>
      <c r="I24" s="226">
        <v>300</v>
      </c>
      <c r="J24" s="226"/>
      <c r="K24" s="226"/>
      <c r="L24" s="226"/>
      <c r="M24" s="226"/>
      <c r="N24" s="226"/>
      <c r="O24" s="256">
        <f>SUM(C24:N24)</f>
        <v>1800</v>
      </c>
    </row>
    <row r="25" spans="1:15">
      <c r="A25" s="215" t="str">
        <f>'1.- Matriz de inversión'!A74</f>
        <v>Sub Total Comunidad</v>
      </c>
      <c r="B25" s="227">
        <f>+B24</f>
        <v>1800</v>
      </c>
      <c r="C25" s="228"/>
      <c r="D25" s="229"/>
      <c r="E25" s="230"/>
      <c r="F25" s="231"/>
      <c r="G25" s="230"/>
      <c r="H25" s="230"/>
      <c r="I25" s="230"/>
      <c r="J25" s="230"/>
      <c r="K25" s="230"/>
      <c r="L25" s="230"/>
      <c r="M25" s="230"/>
      <c r="N25" s="257"/>
      <c r="O25" s="258">
        <f>+O24</f>
        <v>1800</v>
      </c>
    </row>
    <row r="26" spans="1:15">
      <c r="A26" s="481"/>
      <c r="B26" s="482"/>
      <c r="C26" s="482"/>
      <c r="D26" s="482"/>
      <c r="E26" s="482"/>
      <c r="F26" s="482"/>
      <c r="G26" s="482"/>
      <c r="H26" s="482"/>
      <c r="I26" s="482"/>
      <c r="J26" s="482"/>
      <c r="K26" s="482"/>
      <c r="L26" s="482"/>
      <c r="M26" s="482"/>
      <c r="N26" s="482"/>
      <c r="O26" s="483"/>
    </row>
    <row r="27" spans="1:15">
      <c r="A27" s="219" t="s">
        <v>239</v>
      </c>
      <c r="B27" s="232"/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259"/>
    </row>
    <row r="28" spans="1:15">
      <c r="A28" s="234" t="s">
        <v>77</v>
      </c>
      <c r="B28" s="235">
        <f>'1.- Matriz de inversión'!E77</f>
        <v>8000</v>
      </c>
      <c r="C28" s="236"/>
      <c r="D28" s="236">
        <v>500</v>
      </c>
      <c r="E28" s="236">
        <v>500</v>
      </c>
      <c r="F28" s="236">
        <v>500</v>
      </c>
      <c r="G28" s="236">
        <v>500</v>
      </c>
      <c r="H28" s="236">
        <v>500</v>
      </c>
      <c r="I28" s="236">
        <v>500</v>
      </c>
      <c r="J28" s="236">
        <v>500</v>
      </c>
      <c r="K28" s="236">
        <v>500</v>
      </c>
      <c r="L28" s="236">
        <v>500</v>
      </c>
      <c r="M28" s="236"/>
      <c r="N28" s="260">
        <f>B28</f>
        <v>8000</v>
      </c>
      <c r="O28" s="261">
        <f>N28</f>
        <v>8000</v>
      </c>
    </row>
    <row r="29" spans="1:15">
      <c r="A29" s="215" t="str">
        <f>'1.- Matriz de inversión'!A78</f>
        <v>Sub Total Entidad Ejecutora</v>
      </c>
      <c r="B29" s="237">
        <f>+B28</f>
        <v>8000</v>
      </c>
      <c r="C29" s="238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62"/>
      <c r="O29" s="263">
        <f>+O28</f>
        <v>8000</v>
      </c>
    </row>
    <row r="30" spans="1:15">
      <c r="A30" s="409"/>
      <c r="B30" s="468"/>
      <c r="C30" s="468"/>
      <c r="D30" s="468"/>
      <c r="E30" s="468"/>
      <c r="F30" s="468"/>
      <c r="G30" s="468"/>
      <c r="H30" s="468"/>
      <c r="I30" s="468"/>
      <c r="J30" s="468"/>
      <c r="K30" s="468"/>
      <c r="L30" s="468"/>
      <c r="M30" s="468"/>
      <c r="N30" s="468"/>
      <c r="O30" s="469"/>
    </row>
    <row r="31" spans="1:15">
      <c r="A31" s="240" t="str">
        <f>'1.- Matriz de inversión'!A80</f>
        <v>TOTAL</v>
      </c>
      <c r="B31" s="241">
        <f>+B21+B25+B29</f>
        <v>199684.91999999998</v>
      </c>
      <c r="C31" s="241">
        <f t="shared" ref="C31:O31" si="4">+C21+C25+C29</f>
        <v>0</v>
      </c>
      <c r="D31" s="241">
        <f t="shared" si="4"/>
        <v>0</v>
      </c>
      <c r="E31" s="241">
        <f>+E21+E25+E29</f>
        <v>23000</v>
      </c>
      <c r="F31" s="241">
        <f t="shared" si="4"/>
        <v>27000</v>
      </c>
      <c r="G31" s="241">
        <f t="shared" si="4"/>
        <v>59000</v>
      </c>
      <c r="H31" s="241">
        <f t="shared" si="4"/>
        <v>37610.32</v>
      </c>
      <c r="I31" s="241">
        <f t="shared" si="4"/>
        <v>40489</v>
      </c>
      <c r="J31" s="241">
        <f t="shared" si="4"/>
        <v>2785.6</v>
      </c>
      <c r="K31" s="241">
        <f t="shared" si="4"/>
        <v>0</v>
      </c>
      <c r="L31" s="241">
        <f t="shared" si="4"/>
        <v>0</v>
      </c>
      <c r="M31" s="241">
        <f t="shared" si="4"/>
        <v>0</v>
      </c>
      <c r="N31" s="241">
        <f t="shared" si="4"/>
        <v>0</v>
      </c>
      <c r="O31" s="241">
        <f t="shared" si="4"/>
        <v>199684.92</v>
      </c>
    </row>
    <row r="32" spans="1:15">
      <c r="F32" s="242"/>
      <c r="G32" s="242"/>
      <c r="H32" s="242"/>
      <c r="I32" s="242"/>
      <c r="J32" s="242"/>
      <c r="K32" s="242"/>
      <c r="L32" s="242"/>
      <c r="M32" s="242"/>
      <c r="N32" s="242"/>
      <c r="O32" s="242"/>
    </row>
    <row r="33" spans="6:15">
      <c r="F33" s="242"/>
      <c r="G33" s="242"/>
      <c r="H33" s="242"/>
      <c r="I33" s="242"/>
      <c r="J33" s="242"/>
      <c r="K33" s="242"/>
      <c r="L33" s="242"/>
      <c r="M33" s="242"/>
      <c r="N33" s="242"/>
      <c r="O33" s="242"/>
    </row>
  </sheetData>
  <mergeCells count="16">
    <mergeCell ref="O4:O5"/>
    <mergeCell ref="B4:B5"/>
    <mergeCell ref="A4:A5"/>
    <mergeCell ref="A1:O1"/>
    <mergeCell ref="A2:O2"/>
    <mergeCell ref="A3:O3"/>
    <mergeCell ref="C4:N4"/>
    <mergeCell ref="A30:O30"/>
    <mergeCell ref="B10:O10"/>
    <mergeCell ref="A15:O15"/>
    <mergeCell ref="B16:O16"/>
    <mergeCell ref="A22:O22"/>
    <mergeCell ref="A26:O26"/>
    <mergeCell ref="B6:O6"/>
    <mergeCell ref="B7:O7"/>
    <mergeCell ref="A9:O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21" workbookViewId="0">
      <selection activeCell="C37" sqref="C37:D37"/>
    </sheetView>
  </sheetViews>
  <sheetFormatPr baseColWidth="10" defaultColWidth="11" defaultRowHeight="15"/>
  <cols>
    <col min="1" max="1" width="41" style="342" customWidth="1"/>
    <col min="2" max="2" width="15.140625" style="342" customWidth="1"/>
    <col min="3" max="3" width="11" style="342"/>
    <col min="4" max="4" width="11.42578125" style="342" customWidth="1"/>
    <col min="5" max="5" width="11.85546875" style="342" customWidth="1"/>
    <col min="6" max="6" width="11.42578125" style="342" customWidth="1"/>
    <col min="7" max="7" width="13" style="342" customWidth="1"/>
    <col min="8" max="16384" width="11" style="342"/>
  </cols>
  <sheetData>
    <row r="1" spans="1:11" ht="15.75" thickBot="1">
      <c r="A1" s="531" t="s">
        <v>227</v>
      </c>
      <c r="B1" s="532"/>
      <c r="C1" s="532"/>
      <c r="D1" s="532"/>
      <c r="E1" s="532"/>
      <c r="F1" s="532"/>
      <c r="G1" s="532"/>
      <c r="H1" s="532"/>
      <c r="I1" s="532"/>
      <c r="J1" s="532"/>
      <c r="K1" s="533"/>
    </row>
    <row r="2" spans="1:11" ht="42" customHeight="1" thickBot="1">
      <c r="A2" s="534" t="s">
        <v>216</v>
      </c>
      <c r="B2" s="535"/>
      <c r="C2" s="535"/>
      <c r="D2" s="535"/>
      <c r="E2" s="535"/>
      <c r="F2" s="535"/>
      <c r="G2" s="535"/>
      <c r="H2" s="535"/>
      <c r="I2" s="535"/>
      <c r="J2" s="535"/>
      <c r="K2" s="536"/>
    </row>
    <row r="3" spans="1:11" ht="15.75" thickBot="1">
      <c r="A3" s="537"/>
      <c r="B3" s="538"/>
      <c r="C3" s="538"/>
      <c r="D3" s="538"/>
      <c r="E3" s="538"/>
      <c r="F3" s="538"/>
      <c r="G3" s="538"/>
      <c r="H3" s="538"/>
      <c r="I3" s="538"/>
      <c r="J3" s="538"/>
      <c r="K3" s="539"/>
    </row>
    <row r="4" spans="1:11">
      <c r="A4" s="540" t="s">
        <v>80</v>
      </c>
      <c r="B4" s="542" t="s">
        <v>81</v>
      </c>
      <c r="C4" s="544" t="s">
        <v>82</v>
      </c>
      <c r="D4" s="545"/>
      <c r="E4" s="545"/>
      <c r="F4" s="545"/>
      <c r="G4" s="545"/>
      <c r="H4" s="545"/>
      <c r="I4" s="545"/>
      <c r="J4" s="545"/>
      <c r="K4" s="546" t="s">
        <v>7</v>
      </c>
    </row>
    <row r="5" spans="1:11" ht="15.75" thickBot="1">
      <c r="A5" s="541"/>
      <c r="B5" s="543"/>
      <c r="C5" s="343" t="s">
        <v>83</v>
      </c>
      <c r="D5" s="344" t="s">
        <v>84</v>
      </c>
      <c r="E5" s="344" t="s">
        <v>85</v>
      </c>
      <c r="F5" s="344" t="s">
        <v>86</v>
      </c>
      <c r="G5" s="344" t="s">
        <v>87</v>
      </c>
      <c r="H5" s="344" t="s">
        <v>88</v>
      </c>
      <c r="I5" s="344" t="s">
        <v>89</v>
      </c>
      <c r="J5" s="344" t="s">
        <v>90</v>
      </c>
      <c r="K5" s="547"/>
    </row>
    <row r="6" spans="1:11" ht="15.75" thickBot="1">
      <c r="A6" s="345" t="s">
        <v>6</v>
      </c>
      <c r="B6" s="507"/>
      <c r="C6" s="508"/>
      <c r="D6" s="508"/>
      <c r="E6" s="508"/>
      <c r="F6" s="508"/>
      <c r="G6" s="508"/>
      <c r="H6" s="508"/>
      <c r="I6" s="508"/>
      <c r="J6" s="508"/>
      <c r="K6" s="509"/>
    </row>
    <row r="7" spans="1:11" ht="15.75" customHeight="1" thickBot="1">
      <c r="A7" s="346" t="s">
        <v>95</v>
      </c>
      <c r="B7" s="510"/>
      <c r="C7" s="511"/>
      <c r="D7" s="511"/>
      <c r="E7" s="511"/>
      <c r="F7" s="511"/>
      <c r="G7" s="511"/>
      <c r="H7" s="511"/>
      <c r="I7" s="511"/>
      <c r="J7" s="511"/>
      <c r="K7" s="512"/>
    </row>
    <row r="8" spans="1:11" ht="15.75" thickBot="1">
      <c r="A8" s="347" t="s">
        <v>15</v>
      </c>
      <c r="B8" s="348">
        <f>SUM(C8:J8)</f>
        <v>0</v>
      </c>
      <c r="C8" s="349"/>
      <c r="D8" s="350"/>
      <c r="E8" s="350"/>
      <c r="F8" s="351"/>
      <c r="G8" s="350"/>
      <c r="H8" s="350"/>
      <c r="I8" s="350"/>
      <c r="J8" s="350"/>
      <c r="K8" s="352">
        <f>SUM(C8:J8)</f>
        <v>0</v>
      </c>
    </row>
    <row r="9" spans="1:11" ht="15.75" thickBot="1">
      <c r="A9" s="513"/>
      <c r="B9" s="514"/>
      <c r="C9" s="514"/>
      <c r="D9" s="514"/>
      <c r="E9" s="514"/>
      <c r="F9" s="514"/>
      <c r="G9" s="514"/>
      <c r="H9" s="514"/>
      <c r="I9" s="514"/>
      <c r="J9" s="514"/>
      <c r="K9" s="515"/>
    </row>
    <row r="10" spans="1:11" ht="15.75" thickBot="1">
      <c r="A10" s="353" t="s">
        <v>228</v>
      </c>
      <c r="B10" s="510"/>
      <c r="C10" s="516"/>
      <c r="D10" s="516"/>
      <c r="E10" s="516"/>
      <c r="F10" s="516"/>
      <c r="G10" s="516"/>
      <c r="H10" s="516"/>
      <c r="I10" s="516"/>
      <c r="J10" s="516"/>
      <c r="K10" s="517"/>
    </row>
    <row r="11" spans="1:11">
      <c r="A11" s="354" t="s">
        <v>229</v>
      </c>
      <c r="B11" s="355">
        <f>SUM(C11:J11)</f>
        <v>0</v>
      </c>
      <c r="C11" s="356"/>
      <c r="D11" s="357"/>
      <c r="E11" s="357"/>
      <c r="F11" s="357"/>
      <c r="G11" s="357"/>
      <c r="H11" s="357"/>
      <c r="I11" s="357"/>
      <c r="J11" s="358"/>
      <c r="K11" s="359">
        <f>SUM(C11:J11)</f>
        <v>0</v>
      </c>
    </row>
    <row r="12" spans="1:11">
      <c r="A12" s="360" t="s">
        <v>230</v>
      </c>
      <c r="B12" s="355">
        <f t="shared" ref="B12:B13" si="0">SUM(C12:J12)</f>
        <v>0</v>
      </c>
      <c r="C12" s="361"/>
      <c r="D12" s="362"/>
      <c r="E12" s="362"/>
      <c r="F12" s="362"/>
      <c r="G12" s="362"/>
      <c r="H12" s="362"/>
      <c r="I12" s="362"/>
      <c r="J12" s="363"/>
      <c r="K12" s="364">
        <f>SUM(C12:J12)</f>
        <v>0</v>
      </c>
    </row>
    <row r="13" spans="1:11" ht="15.75" thickBot="1">
      <c r="A13" s="360" t="s">
        <v>231</v>
      </c>
      <c r="B13" s="355">
        <f t="shared" si="0"/>
        <v>0</v>
      </c>
      <c r="C13" s="361"/>
      <c r="D13" s="362"/>
      <c r="E13" s="362"/>
      <c r="F13" s="362"/>
      <c r="G13" s="362"/>
      <c r="H13" s="362"/>
      <c r="I13" s="362"/>
      <c r="J13" s="363"/>
      <c r="K13" s="365">
        <f>SUM(C13:J13)</f>
        <v>0</v>
      </c>
    </row>
    <row r="14" spans="1:11" ht="15.75" thickBot="1">
      <c r="A14" s="366" t="s">
        <v>98</v>
      </c>
      <c r="B14" s="367">
        <f>SUM(B11:B13)</f>
        <v>0</v>
      </c>
      <c r="C14" s="368">
        <f t="shared" ref="C14:J14" si="1">SUM(C11:C13)</f>
        <v>0</v>
      </c>
      <c r="D14" s="369">
        <f t="shared" si="1"/>
        <v>0</v>
      </c>
      <c r="E14" s="369">
        <f t="shared" si="1"/>
        <v>0</v>
      </c>
      <c r="F14" s="369">
        <f t="shared" si="1"/>
        <v>0</v>
      </c>
      <c r="G14" s="369">
        <f t="shared" si="1"/>
        <v>0</v>
      </c>
      <c r="H14" s="369">
        <f t="shared" si="1"/>
        <v>0</v>
      </c>
      <c r="I14" s="369">
        <f t="shared" si="1"/>
        <v>0</v>
      </c>
      <c r="J14" s="370">
        <f t="shared" si="1"/>
        <v>0</v>
      </c>
      <c r="K14" s="371">
        <f>SUM(C14:J14)</f>
        <v>0</v>
      </c>
    </row>
    <row r="15" spans="1:11" ht="15.75" thickBot="1">
      <c r="A15" s="513"/>
      <c r="B15" s="518"/>
      <c r="C15" s="519"/>
      <c r="D15" s="519"/>
      <c r="E15" s="519"/>
      <c r="F15" s="519"/>
      <c r="G15" s="519"/>
      <c r="H15" s="519"/>
      <c r="I15" s="519"/>
      <c r="J15" s="519"/>
      <c r="K15" s="520"/>
    </row>
    <row r="16" spans="1:11" ht="15.75" thickBot="1">
      <c r="A16" s="372" t="s">
        <v>99</v>
      </c>
      <c r="B16" s="510"/>
      <c r="C16" s="516"/>
      <c r="D16" s="516"/>
      <c r="E16" s="516"/>
      <c r="F16" s="516"/>
      <c r="G16" s="516"/>
      <c r="H16" s="516"/>
      <c r="I16" s="516"/>
      <c r="J16" s="516"/>
      <c r="K16" s="521"/>
    </row>
    <row r="17" spans="1:11">
      <c r="A17" s="373" t="s">
        <v>232</v>
      </c>
      <c r="B17" s="355">
        <f>SUM(C17:J17)</f>
        <v>0</v>
      </c>
      <c r="C17" s="356"/>
      <c r="D17" s="357"/>
      <c r="E17" s="357"/>
      <c r="F17" s="357"/>
      <c r="G17" s="357"/>
      <c r="H17" s="357"/>
      <c r="I17" s="357"/>
      <c r="J17" s="358"/>
      <c r="K17" s="359">
        <f>SUM(C17:J17)</f>
        <v>0</v>
      </c>
    </row>
    <row r="18" spans="1:11">
      <c r="A18" s="374" t="s">
        <v>232</v>
      </c>
      <c r="B18" s="355">
        <f t="shared" ref="B18:B19" si="2">SUM(C18:J18)</f>
        <v>0</v>
      </c>
      <c r="C18" s="361"/>
      <c r="D18" s="362"/>
      <c r="E18" s="362"/>
      <c r="F18" s="362"/>
      <c r="G18" s="362"/>
      <c r="H18" s="362"/>
      <c r="I18" s="362"/>
      <c r="J18" s="363"/>
      <c r="K18" s="364">
        <f>SUM(C18:J18)</f>
        <v>0</v>
      </c>
    </row>
    <row r="19" spans="1:11" ht="15.75" thickBot="1">
      <c r="A19" s="374" t="s">
        <v>231</v>
      </c>
      <c r="B19" s="355">
        <f t="shared" si="2"/>
        <v>0</v>
      </c>
      <c r="C19" s="361"/>
      <c r="D19" s="362"/>
      <c r="E19" s="362"/>
      <c r="F19" s="362"/>
      <c r="G19" s="362"/>
      <c r="H19" s="362"/>
      <c r="I19" s="362"/>
      <c r="J19" s="363"/>
      <c r="K19" s="365">
        <f>SUM(C19:J19)</f>
        <v>0</v>
      </c>
    </row>
    <row r="20" spans="1:11" ht="15.75" thickBot="1">
      <c r="A20" s="366" t="s">
        <v>100</v>
      </c>
      <c r="B20" s="367">
        <f>SUM(B17:B19)</f>
        <v>0</v>
      </c>
      <c r="C20" s="375">
        <f t="shared" ref="C20:J20" si="3">SUM(C17:C19)</f>
        <v>0</v>
      </c>
      <c r="D20" s="376">
        <f t="shared" si="3"/>
        <v>0</v>
      </c>
      <c r="E20" s="376">
        <f t="shared" si="3"/>
        <v>0</v>
      </c>
      <c r="F20" s="376">
        <f t="shared" si="3"/>
        <v>0</v>
      </c>
      <c r="G20" s="376">
        <f t="shared" si="3"/>
        <v>0</v>
      </c>
      <c r="H20" s="376">
        <f t="shared" si="3"/>
        <v>0</v>
      </c>
      <c r="I20" s="376">
        <f t="shared" si="3"/>
        <v>0</v>
      </c>
      <c r="J20" s="377">
        <f t="shared" si="3"/>
        <v>0</v>
      </c>
      <c r="K20" s="378">
        <f>SUM(C20:J20)</f>
        <v>0</v>
      </c>
    </row>
    <row r="21" spans="1:11" ht="15.75" thickBot="1">
      <c r="A21" s="379" t="str">
        <f>'1.- Matriz de inversión'!A70</f>
        <v>Sub Total SGDPN</v>
      </c>
      <c r="B21" s="380">
        <f>+B8+B14+B20</f>
        <v>0</v>
      </c>
      <c r="C21" s="381">
        <f t="shared" ref="C21:D21" si="4">+C8+C14+C20</f>
        <v>0</v>
      </c>
      <c r="D21" s="382">
        <f t="shared" si="4"/>
        <v>0</v>
      </c>
      <c r="E21" s="382">
        <f>+E8+E14+E20</f>
        <v>0</v>
      </c>
      <c r="F21" s="382">
        <f t="shared" ref="F21:J21" si="5">+F8+F14+F20</f>
        <v>0</v>
      </c>
      <c r="G21" s="382">
        <f t="shared" si="5"/>
        <v>0</v>
      </c>
      <c r="H21" s="382">
        <f t="shared" si="5"/>
        <v>0</v>
      </c>
      <c r="I21" s="382">
        <f t="shared" si="5"/>
        <v>0</v>
      </c>
      <c r="J21" s="383">
        <f t="shared" si="5"/>
        <v>0</v>
      </c>
      <c r="K21" s="371">
        <f>SUM(C21:J21)</f>
        <v>0</v>
      </c>
    </row>
    <row r="22" spans="1:11" ht="15.75" thickBot="1">
      <c r="A22" s="522"/>
      <c r="B22" s="523"/>
      <c r="C22" s="524"/>
      <c r="D22" s="524"/>
      <c r="E22" s="524"/>
      <c r="F22" s="524"/>
      <c r="G22" s="524"/>
      <c r="H22" s="524"/>
      <c r="I22" s="524"/>
      <c r="J22" s="524"/>
      <c r="K22" s="525"/>
    </row>
    <row r="23" spans="1:11" ht="15.75" thickBot="1">
      <c r="A23" s="384" t="str">
        <f>'1.- Matriz de inversión'!A72</f>
        <v>Comunidad</v>
      </c>
      <c r="B23" s="385"/>
      <c r="C23" s="386"/>
      <c r="D23" s="387"/>
      <c r="E23" s="387"/>
      <c r="F23" s="386"/>
      <c r="G23" s="387"/>
      <c r="H23" s="387"/>
      <c r="I23" s="387"/>
      <c r="J23" s="387"/>
      <c r="K23" s="388"/>
    </row>
    <row r="24" spans="1:11" ht="15.75" thickBot="1">
      <c r="A24" s="389" t="s">
        <v>233</v>
      </c>
      <c r="B24" s="390">
        <f>SUM(C24:J24)</f>
        <v>0</v>
      </c>
      <c r="C24" s="362"/>
      <c r="D24" s="362"/>
      <c r="E24" s="362"/>
      <c r="F24" s="362"/>
      <c r="G24" s="362"/>
      <c r="H24" s="362"/>
      <c r="I24" s="362"/>
      <c r="J24" s="362"/>
      <c r="K24" s="391">
        <f>SUM(C24:J24)</f>
        <v>0</v>
      </c>
    </row>
    <row r="25" spans="1:11" ht="15.75" thickBot="1">
      <c r="A25" s="389" t="s">
        <v>231</v>
      </c>
      <c r="B25" s="390">
        <f>SUM(C25:J25)</f>
        <v>0</v>
      </c>
      <c r="C25" s="362"/>
      <c r="D25" s="362"/>
      <c r="E25" s="362"/>
      <c r="F25" s="362"/>
      <c r="G25" s="362"/>
      <c r="H25" s="362"/>
      <c r="I25" s="362"/>
      <c r="J25" s="362"/>
      <c r="K25" s="391">
        <f>SUM(C25:J25)</f>
        <v>0</v>
      </c>
    </row>
    <row r="26" spans="1:11" ht="15.75" thickBot="1">
      <c r="A26" s="379" t="str">
        <f>'1.- Matriz de inversión'!A74</f>
        <v>Sub Total Comunidad</v>
      </c>
      <c r="B26" s="392">
        <f>SUM(B24:B25)</f>
        <v>0</v>
      </c>
      <c r="C26" s="392">
        <f t="shared" ref="C26:J26" si="6">SUM(C24:C25)</f>
        <v>0</v>
      </c>
      <c r="D26" s="392">
        <f t="shared" si="6"/>
        <v>0</v>
      </c>
      <c r="E26" s="392">
        <f t="shared" si="6"/>
        <v>0</v>
      </c>
      <c r="F26" s="392">
        <f t="shared" si="6"/>
        <v>0</v>
      </c>
      <c r="G26" s="392">
        <f t="shared" si="6"/>
        <v>0</v>
      </c>
      <c r="H26" s="392">
        <f t="shared" si="6"/>
        <v>0</v>
      </c>
      <c r="I26" s="392">
        <f t="shared" si="6"/>
        <v>0</v>
      </c>
      <c r="J26" s="392">
        <f t="shared" si="6"/>
        <v>0</v>
      </c>
      <c r="K26" s="352">
        <f>SUM(C26:J26)</f>
        <v>0</v>
      </c>
    </row>
    <row r="27" spans="1:11" ht="15.75" thickBot="1">
      <c r="A27" s="526"/>
      <c r="B27" s="527"/>
      <c r="C27" s="527"/>
      <c r="D27" s="527"/>
      <c r="E27" s="527"/>
      <c r="F27" s="527"/>
      <c r="G27" s="527"/>
      <c r="H27" s="527"/>
      <c r="I27" s="527"/>
      <c r="J27" s="527"/>
      <c r="K27" s="528"/>
    </row>
    <row r="28" spans="1:11" ht="15.75" thickBot="1">
      <c r="A28" s="393" t="str">
        <f>'1.- Matriz de inversión'!A80</f>
        <v>TOTAL</v>
      </c>
      <c r="B28" s="394">
        <f>+B21+B26</f>
        <v>0</v>
      </c>
      <c r="C28" s="394">
        <f t="shared" ref="C28:J28" si="7">+C21+C26</f>
        <v>0</v>
      </c>
      <c r="D28" s="394">
        <f t="shared" si="7"/>
        <v>0</v>
      </c>
      <c r="E28" s="394">
        <f t="shared" si="7"/>
        <v>0</v>
      </c>
      <c r="F28" s="394">
        <f t="shared" si="7"/>
        <v>0</v>
      </c>
      <c r="G28" s="394">
        <f t="shared" si="7"/>
        <v>0</v>
      </c>
      <c r="H28" s="394">
        <f t="shared" si="7"/>
        <v>0</v>
      </c>
      <c r="I28" s="394">
        <f t="shared" si="7"/>
        <v>0</v>
      </c>
      <c r="J28" s="394">
        <f t="shared" si="7"/>
        <v>0</v>
      </c>
      <c r="K28" s="394">
        <f>SUM(C28:J28)</f>
        <v>0</v>
      </c>
    </row>
    <row r="29" spans="1:11">
      <c r="F29" s="395"/>
      <c r="G29" s="395"/>
      <c r="H29" s="395"/>
      <c r="I29" s="395"/>
      <c r="J29" s="395"/>
      <c r="K29" s="395"/>
    </row>
    <row r="30" spans="1:11">
      <c r="F30" s="395"/>
      <c r="G30" s="395"/>
      <c r="H30" s="395"/>
      <c r="I30" s="395"/>
      <c r="J30" s="395"/>
      <c r="K30" s="395"/>
    </row>
    <row r="31" spans="1:11">
      <c r="B31" s="529" t="s">
        <v>220</v>
      </c>
      <c r="C31" s="529"/>
      <c r="D31" s="529"/>
      <c r="E31" s="529"/>
      <c r="F31" s="529"/>
      <c r="G31" s="529"/>
      <c r="H31" s="395"/>
      <c r="I31" s="395"/>
      <c r="J31" s="395"/>
      <c r="K31" s="395"/>
    </row>
    <row r="32" spans="1:11" ht="3" customHeight="1">
      <c r="F32" s="395"/>
      <c r="G32" s="395"/>
    </row>
    <row r="33" spans="2:11">
      <c r="B33" s="396"/>
      <c r="C33" s="530" t="s">
        <v>221</v>
      </c>
      <c r="D33" s="530"/>
      <c r="E33" s="530" t="s">
        <v>222</v>
      </c>
      <c r="F33" s="530"/>
      <c r="G33" s="397" t="s">
        <v>223</v>
      </c>
    </row>
    <row r="34" spans="2:11">
      <c r="B34" s="398" t="s">
        <v>224</v>
      </c>
      <c r="C34" s="505"/>
      <c r="D34" s="506"/>
      <c r="E34" s="503"/>
      <c r="F34" s="503"/>
      <c r="G34" s="399">
        <f>+C34+E34</f>
        <v>0</v>
      </c>
    </row>
    <row r="35" spans="2:11">
      <c r="B35" s="398" t="s">
        <v>225</v>
      </c>
      <c r="C35" s="503"/>
      <c r="D35" s="503"/>
      <c r="E35" s="503"/>
      <c r="F35" s="503"/>
      <c r="G35" s="399">
        <f>+C35+E35</f>
        <v>0</v>
      </c>
    </row>
    <row r="36" spans="2:11">
      <c r="B36" s="398" t="s">
        <v>226</v>
      </c>
      <c r="C36" s="503"/>
      <c r="D36" s="503"/>
      <c r="E36" s="503"/>
      <c r="F36" s="503"/>
      <c r="G36" s="399">
        <f>+C36+E36</f>
        <v>0</v>
      </c>
    </row>
    <row r="37" spans="2:11">
      <c r="B37" s="398" t="s">
        <v>122</v>
      </c>
      <c r="C37" s="504">
        <f>SUM(C34:D36)</f>
        <v>0</v>
      </c>
      <c r="D37" s="504"/>
      <c r="E37" s="504">
        <f>SUM(E34:F36)</f>
        <v>0</v>
      </c>
      <c r="F37" s="504"/>
      <c r="G37" s="399">
        <f>SUM(G34:G36)</f>
        <v>0</v>
      </c>
      <c r="K37" s="400"/>
    </row>
    <row r="39" spans="2:11">
      <c r="B39" s="502"/>
      <c r="C39" s="502"/>
      <c r="D39" s="502"/>
      <c r="E39" s="502"/>
      <c r="F39" s="502"/>
      <c r="G39" s="502"/>
    </row>
  </sheetData>
  <mergeCells count="27">
    <mergeCell ref="A1:K1"/>
    <mergeCell ref="A2:K2"/>
    <mergeCell ref="A3:K3"/>
    <mergeCell ref="A4:A5"/>
    <mergeCell ref="B4:B5"/>
    <mergeCell ref="C4:J4"/>
    <mergeCell ref="K4:K5"/>
    <mergeCell ref="C34:D34"/>
    <mergeCell ref="E34:F34"/>
    <mergeCell ref="B6:K6"/>
    <mergeCell ref="B7:K7"/>
    <mergeCell ref="A9:K9"/>
    <mergeCell ref="B10:K10"/>
    <mergeCell ref="A15:K15"/>
    <mergeCell ref="B16:K16"/>
    <mergeCell ref="A22:K22"/>
    <mergeCell ref="A27:K27"/>
    <mergeCell ref="B31:G31"/>
    <mergeCell ref="C33:D33"/>
    <mergeCell ref="E33:F33"/>
    <mergeCell ref="B39:G39"/>
    <mergeCell ref="C35:D35"/>
    <mergeCell ref="E35:F35"/>
    <mergeCell ref="C36:D36"/>
    <mergeCell ref="E36:F36"/>
    <mergeCell ref="C37:D37"/>
    <mergeCell ref="E37:F37"/>
  </mergeCells>
  <dataValidations count="1">
    <dataValidation allowBlank="1" showInputMessage="1" showErrorMessage="1" prompt="Esta hoja de cálculo se llenará únicamente en el caso en que la organización beneficiaria sea la misma entidad ejecutora." sqref="B31:G31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workbookViewId="0">
      <selection activeCell="A51" sqref="A51"/>
    </sheetView>
  </sheetViews>
  <sheetFormatPr baseColWidth="10" defaultColWidth="11" defaultRowHeight="15"/>
  <cols>
    <col min="1" max="1" width="45" customWidth="1"/>
    <col min="5" max="5" width="14.5703125" customWidth="1"/>
    <col min="10" max="10" width="19.85546875" customWidth="1"/>
  </cols>
  <sheetData>
    <row r="1" spans="1:18">
      <c r="A1" s="490" t="s">
        <v>101</v>
      </c>
      <c r="B1" s="491"/>
      <c r="C1" s="491"/>
      <c r="D1" s="491"/>
      <c r="E1" s="492"/>
      <c r="I1" s="578" t="s">
        <v>102</v>
      </c>
      <c r="J1" s="579"/>
      <c r="K1" s="579"/>
      <c r="L1" s="579"/>
      <c r="M1" s="579"/>
      <c r="N1" s="579"/>
      <c r="O1" s="579"/>
      <c r="P1" s="579"/>
      <c r="Q1" s="579"/>
      <c r="R1" s="579"/>
    </row>
    <row r="2" spans="1:18" ht="72.75" customHeight="1">
      <c r="A2" s="493" t="s">
        <v>234</v>
      </c>
      <c r="B2" s="494"/>
      <c r="C2" s="494"/>
      <c r="D2" s="494"/>
      <c r="E2" s="495"/>
      <c r="I2" s="143" t="s">
        <v>104</v>
      </c>
      <c r="J2" s="144" t="s">
        <v>105</v>
      </c>
      <c r="K2" s="145" t="s">
        <v>106</v>
      </c>
      <c r="L2" s="146" t="s">
        <v>107</v>
      </c>
      <c r="M2" s="146" t="s">
        <v>108</v>
      </c>
      <c r="N2" s="146" t="s">
        <v>109</v>
      </c>
      <c r="O2" s="146" t="s">
        <v>110</v>
      </c>
      <c r="P2" s="146" t="s">
        <v>111</v>
      </c>
      <c r="Q2" s="146" t="s">
        <v>112</v>
      </c>
      <c r="R2" s="146" t="s">
        <v>113</v>
      </c>
    </row>
    <row r="3" spans="1:18">
      <c r="A3" s="78" t="s">
        <v>114</v>
      </c>
      <c r="B3" s="575" t="s">
        <v>115</v>
      </c>
      <c r="C3" s="576"/>
      <c r="D3" s="576"/>
      <c r="E3" s="580"/>
      <c r="I3" s="147">
        <v>1</v>
      </c>
      <c r="J3" s="148" t="s">
        <v>116</v>
      </c>
      <c r="K3" s="149">
        <v>1500</v>
      </c>
      <c r="L3" s="150">
        <f>(K3*0.0833)</f>
        <v>124.95</v>
      </c>
      <c r="M3" s="150">
        <f>(K3/12)</f>
        <v>125</v>
      </c>
      <c r="N3" s="150">
        <f>(460/12)</f>
        <v>38.333333333333336</v>
      </c>
      <c r="O3" s="150">
        <f>(K3*0.0945)</f>
        <v>141.75</v>
      </c>
      <c r="P3" s="151">
        <f>(K3*0.1155)</f>
        <v>173.25</v>
      </c>
      <c r="Q3" s="170">
        <f>K3+L3+M3+N3-O3+P3</f>
        <v>1819.7833333333333</v>
      </c>
      <c r="R3" s="105">
        <f>Q3*12</f>
        <v>21837.4</v>
      </c>
    </row>
    <row r="4" spans="1:18">
      <c r="A4" s="79" t="s">
        <v>117</v>
      </c>
      <c r="B4" s="581" t="s">
        <v>118</v>
      </c>
      <c r="C4" s="582"/>
      <c r="D4" s="582"/>
      <c r="E4" s="583"/>
      <c r="I4" s="147">
        <v>1</v>
      </c>
      <c r="J4" s="148" t="s">
        <v>119</v>
      </c>
      <c r="K4" s="71">
        <v>800</v>
      </c>
      <c r="L4" s="152">
        <f>(K4*0.0833)</f>
        <v>66.64</v>
      </c>
      <c r="M4" s="152">
        <f>(K4/12)</f>
        <v>66.666666666666671</v>
      </c>
      <c r="N4" s="152">
        <f>(460/12)</f>
        <v>38.333333333333336</v>
      </c>
      <c r="O4" s="152">
        <f>(K4*0.0945)</f>
        <v>75.599999999999994</v>
      </c>
      <c r="P4" s="153">
        <f>(K4*0.1155)</f>
        <v>92.4</v>
      </c>
      <c r="Q4" s="170">
        <f>K4+L4+M4+N4-O4+P4</f>
        <v>988.43999999999994</v>
      </c>
      <c r="R4" s="105">
        <f>Q4*12</f>
        <v>11861.279999999999</v>
      </c>
    </row>
    <row r="5" spans="1:18">
      <c r="A5" s="80" t="s">
        <v>120</v>
      </c>
      <c r="B5" s="572" t="s">
        <v>121</v>
      </c>
      <c r="C5" s="573"/>
      <c r="D5" s="573"/>
      <c r="E5" s="574"/>
      <c r="P5" s="154" t="s">
        <v>122</v>
      </c>
      <c r="Q5" s="171">
        <f>SUM(Q3:Q4)</f>
        <v>2808.2233333333334</v>
      </c>
      <c r="R5" s="171">
        <f>SUM(R3:R4)</f>
        <v>33698.68</v>
      </c>
    </row>
    <row r="6" spans="1:18">
      <c r="A6" s="80" t="s">
        <v>123</v>
      </c>
      <c r="B6" s="572" t="s">
        <v>124</v>
      </c>
      <c r="C6" s="573"/>
      <c r="D6" s="573"/>
      <c r="E6" s="574"/>
    </row>
    <row r="7" spans="1:18">
      <c r="A7" s="80" t="s">
        <v>125</v>
      </c>
      <c r="B7" s="572" t="s">
        <v>126</v>
      </c>
      <c r="C7" s="573"/>
      <c r="D7" s="573"/>
      <c r="E7" s="574"/>
    </row>
    <row r="8" spans="1:18">
      <c r="A8" s="80" t="s">
        <v>127</v>
      </c>
      <c r="B8" s="572" t="s">
        <v>128</v>
      </c>
      <c r="C8" s="573"/>
      <c r="D8" s="573"/>
      <c r="E8" s="574"/>
      <c r="I8" s="575" t="s">
        <v>129</v>
      </c>
      <c r="J8" s="576"/>
      <c r="K8" s="576"/>
      <c r="L8" s="576"/>
      <c r="M8" s="576"/>
      <c r="N8" s="576"/>
      <c r="O8" s="576"/>
      <c r="P8" s="576"/>
      <c r="Q8" s="576"/>
      <c r="R8" s="577"/>
    </row>
    <row r="9" spans="1:18">
      <c r="A9" s="80" t="s">
        <v>130</v>
      </c>
      <c r="B9" s="572" t="s">
        <v>131</v>
      </c>
      <c r="C9" s="573"/>
      <c r="D9" s="573"/>
      <c r="E9" s="574"/>
      <c r="I9" s="155">
        <v>1</v>
      </c>
      <c r="J9" s="156" t="s">
        <v>132</v>
      </c>
      <c r="K9" s="157">
        <v>800</v>
      </c>
      <c r="L9" s="158">
        <f>(K9*0.0833)</f>
        <v>66.64</v>
      </c>
      <c r="M9" s="158">
        <f>(K9/12)</f>
        <v>66.666666666666671</v>
      </c>
      <c r="N9" s="158">
        <f>(460/12)</f>
        <v>38.333333333333336</v>
      </c>
      <c r="O9" s="158">
        <f>(K9*0.0945)</f>
        <v>75.599999999999994</v>
      </c>
      <c r="P9" s="159">
        <f>(K9*0.1155)</f>
        <v>92.4</v>
      </c>
      <c r="Q9" s="172">
        <f>(K9+L9+M9+N9-O9+P9)*I9</f>
        <v>988.43999999999994</v>
      </c>
      <c r="R9" s="173">
        <f>Q9*12</f>
        <v>11861.279999999999</v>
      </c>
    </row>
    <row r="10" spans="1:18">
      <c r="A10" s="80" t="s">
        <v>102</v>
      </c>
      <c r="B10" s="572" t="s">
        <v>133</v>
      </c>
      <c r="C10" s="573"/>
      <c r="D10" s="573"/>
      <c r="E10" s="574"/>
      <c r="I10" s="160">
        <v>2</v>
      </c>
      <c r="J10" s="161" t="s">
        <v>134</v>
      </c>
      <c r="K10" s="162">
        <v>500</v>
      </c>
      <c r="L10" s="163">
        <f t="shared" ref="L10:L13" si="0">(K10*0.0833)</f>
        <v>41.65</v>
      </c>
      <c r="M10" s="163">
        <f t="shared" ref="M10:M13" si="1">(K10/12)</f>
        <v>41.666666666666664</v>
      </c>
      <c r="N10" s="163">
        <f t="shared" ref="N10:N13" si="2">(460/12)</f>
        <v>38.333333333333336</v>
      </c>
      <c r="O10" s="163">
        <f t="shared" ref="O10:O13" si="3">(K10*0.0945)</f>
        <v>47.25</v>
      </c>
      <c r="P10" s="164">
        <f t="shared" ref="P10:P13" si="4">(K10*0.1155)</f>
        <v>57.75</v>
      </c>
      <c r="Q10" s="174">
        <f t="shared" ref="Q10:Q13" si="5">(K10+L10+M10+N10-O10+P10)*I10</f>
        <v>1264.3</v>
      </c>
      <c r="R10" s="175">
        <f t="shared" ref="R10:R13" si="6">Q10*12</f>
        <v>15171.599999999999</v>
      </c>
    </row>
    <row r="11" spans="1:18">
      <c r="A11" s="80" t="s">
        <v>135</v>
      </c>
      <c r="B11" s="572" t="s">
        <v>136</v>
      </c>
      <c r="C11" s="573"/>
      <c r="D11" s="573"/>
      <c r="E11" s="574"/>
      <c r="I11" s="160">
        <v>2</v>
      </c>
      <c r="J11" s="161" t="s">
        <v>137</v>
      </c>
      <c r="K11" s="162">
        <v>500</v>
      </c>
      <c r="L11" s="163">
        <f t="shared" si="0"/>
        <v>41.65</v>
      </c>
      <c r="M11" s="163">
        <f t="shared" si="1"/>
        <v>41.666666666666664</v>
      </c>
      <c r="N11" s="163">
        <f t="shared" si="2"/>
        <v>38.333333333333336</v>
      </c>
      <c r="O11" s="163">
        <f t="shared" si="3"/>
        <v>47.25</v>
      </c>
      <c r="P11" s="164">
        <f t="shared" si="4"/>
        <v>57.75</v>
      </c>
      <c r="Q11" s="174">
        <f t="shared" si="5"/>
        <v>1264.3</v>
      </c>
      <c r="R11" s="175">
        <f t="shared" si="6"/>
        <v>15171.599999999999</v>
      </c>
    </row>
    <row r="12" spans="1:18" ht="30">
      <c r="A12" s="80" t="s">
        <v>138</v>
      </c>
      <c r="B12" s="572" t="s">
        <v>139</v>
      </c>
      <c r="C12" s="573"/>
      <c r="D12" s="573"/>
      <c r="E12" s="574"/>
      <c r="I12" s="160">
        <v>1</v>
      </c>
      <c r="J12" s="161" t="s">
        <v>140</v>
      </c>
      <c r="K12" s="162">
        <v>500</v>
      </c>
      <c r="L12" s="163">
        <f t="shared" si="0"/>
        <v>41.65</v>
      </c>
      <c r="M12" s="163">
        <f t="shared" si="1"/>
        <v>41.666666666666664</v>
      </c>
      <c r="N12" s="163">
        <f t="shared" si="2"/>
        <v>38.333333333333336</v>
      </c>
      <c r="O12" s="163">
        <f t="shared" si="3"/>
        <v>47.25</v>
      </c>
      <c r="P12" s="164">
        <f t="shared" si="4"/>
        <v>57.75</v>
      </c>
      <c r="Q12" s="174">
        <f t="shared" si="5"/>
        <v>632.15</v>
      </c>
      <c r="R12" s="175">
        <f t="shared" si="6"/>
        <v>7585.7999999999993</v>
      </c>
    </row>
    <row r="13" spans="1:18">
      <c r="A13" s="80" t="s">
        <v>141</v>
      </c>
      <c r="B13" s="572" t="s">
        <v>142</v>
      </c>
      <c r="C13" s="573"/>
      <c r="D13" s="573"/>
      <c r="E13" s="574"/>
      <c r="I13" s="165">
        <v>1</v>
      </c>
      <c r="J13" s="166" t="s">
        <v>143</v>
      </c>
      <c r="K13" s="167">
        <v>500</v>
      </c>
      <c r="L13" s="168">
        <f t="shared" si="0"/>
        <v>41.65</v>
      </c>
      <c r="M13" s="168">
        <f t="shared" si="1"/>
        <v>41.666666666666664</v>
      </c>
      <c r="N13" s="168">
        <f t="shared" si="2"/>
        <v>38.333333333333336</v>
      </c>
      <c r="O13" s="168">
        <f t="shared" si="3"/>
        <v>47.25</v>
      </c>
      <c r="P13" s="169">
        <f t="shared" si="4"/>
        <v>57.75</v>
      </c>
      <c r="Q13" s="176">
        <f t="shared" si="5"/>
        <v>632.15</v>
      </c>
      <c r="R13" s="177">
        <f t="shared" si="6"/>
        <v>7585.7999999999993</v>
      </c>
    </row>
    <row r="14" spans="1:18">
      <c r="A14" s="81" t="s">
        <v>144</v>
      </c>
      <c r="B14" s="563" t="s">
        <v>145</v>
      </c>
      <c r="C14" s="564"/>
      <c r="D14" s="564"/>
      <c r="E14" s="565"/>
      <c r="P14" s="154" t="s">
        <v>122</v>
      </c>
      <c r="Q14" s="171">
        <f>SUM(Q9:Q13)</f>
        <v>4781.3399999999992</v>
      </c>
      <c r="R14" s="171">
        <f>SUM(R9:R13)</f>
        <v>57376.08</v>
      </c>
    </row>
    <row r="15" spans="1:18">
      <c r="A15" s="566"/>
      <c r="B15" s="567"/>
      <c r="C15" s="567"/>
      <c r="D15" s="567"/>
      <c r="E15" s="568"/>
    </row>
    <row r="16" spans="1:18">
      <c r="A16" s="82" t="s">
        <v>146</v>
      </c>
      <c r="B16" s="555"/>
      <c r="C16" s="555"/>
      <c r="D16" s="555"/>
      <c r="E16" s="556"/>
    </row>
    <row r="17" spans="1:6">
      <c r="A17" s="4" t="s">
        <v>147</v>
      </c>
      <c r="B17" s="557"/>
      <c r="C17" s="558"/>
      <c r="D17" s="558"/>
      <c r="E17" s="559"/>
    </row>
    <row r="18" spans="1:6">
      <c r="A18" s="8" t="s">
        <v>148</v>
      </c>
      <c r="B18" s="557"/>
      <c r="C18" s="558"/>
      <c r="D18" s="558"/>
      <c r="E18" s="559"/>
    </row>
    <row r="19" spans="1:6">
      <c r="A19" s="8" t="s">
        <v>149</v>
      </c>
      <c r="B19" s="557"/>
      <c r="C19" s="558"/>
      <c r="D19" s="558"/>
      <c r="E19" s="559"/>
    </row>
    <row r="20" spans="1:6">
      <c r="A20" s="8" t="s">
        <v>150</v>
      </c>
      <c r="B20" s="557"/>
      <c r="C20" s="558"/>
      <c r="D20" s="558"/>
      <c r="E20" s="559"/>
    </row>
    <row r="21" spans="1:6">
      <c r="A21" s="8" t="s">
        <v>151</v>
      </c>
      <c r="B21" s="557"/>
      <c r="C21" s="558"/>
      <c r="D21" s="558"/>
      <c r="E21" s="559"/>
    </row>
    <row r="22" spans="1:6">
      <c r="A22" s="8" t="s">
        <v>152</v>
      </c>
      <c r="B22" s="557"/>
      <c r="C22" s="558"/>
      <c r="D22" s="558"/>
      <c r="E22" s="559"/>
    </row>
    <row r="23" spans="1:6">
      <c r="A23" s="8" t="s">
        <v>153</v>
      </c>
      <c r="B23" s="557"/>
      <c r="C23" s="558"/>
      <c r="D23" s="558"/>
      <c r="E23" s="559"/>
    </row>
    <row r="24" spans="1:6">
      <c r="A24" s="83" t="s">
        <v>154</v>
      </c>
      <c r="B24" s="560"/>
      <c r="C24" s="561"/>
      <c r="D24" s="561"/>
      <c r="E24" s="562"/>
    </row>
    <row r="25" spans="1:6" ht="38.25" customHeight="1">
      <c r="A25" s="84"/>
      <c r="B25" s="85"/>
      <c r="C25" s="85"/>
      <c r="D25" s="85"/>
      <c r="E25" s="85"/>
      <c r="F25" s="86"/>
    </row>
    <row r="26" spans="1:6" ht="24" customHeight="1">
      <c r="A26" s="569" t="s">
        <v>155</v>
      </c>
      <c r="B26" s="570"/>
      <c r="C26" s="570"/>
      <c r="D26" s="570"/>
      <c r="E26" s="571"/>
    </row>
    <row r="27" spans="1:6" ht="30">
      <c r="A27" s="87" t="s">
        <v>156</v>
      </c>
      <c r="B27" s="88" t="s">
        <v>157</v>
      </c>
      <c r="C27" s="88" t="s">
        <v>158</v>
      </c>
      <c r="D27" s="88" t="s">
        <v>159</v>
      </c>
      <c r="E27" s="89" t="s">
        <v>160</v>
      </c>
    </row>
    <row r="28" spans="1:6">
      <c r="A28" s="8" t="s">
        <v>161</v>
      </c>
      <c r="B28" s="90" t="s">
        <v>162</v>
      </c>
      <c r="C28" s="91">
        <v>1040</v>
      </c>
      <c r="D28" s="92">
        <f>20</f>
        <v>20</v>
      </c>
      <c r="E28" s="93">
        <f>C28*D28</f>
        <v>20800</v>
      </c>
    </row>
    <row r="29" spans="1:6">
      <c r="A29" s="12" t="s">
        <v>163</v>
      </c>
      <c r="B29" s="90" t="s">
        <v>164</v>
      </c>
      <c r="C29" s="94">
        <v>4160</v>
      </c>
      <c r="D29" s="92">
        <v>6</v>
      </c>
      <c r="E29" s="93">
        <f t="shared" ref="E29:E34" si="7">C29*D29</f>
        <v>24960</v>
      </c>
    </row>
    <row r="30" spans="1:6">
      <c r="A30" s="12" t="s">
        <v>165</v>
      </c>
      <c r="B30" s="90" t="s">
        <v>162</v>
      </c>
      <c r="C30" s="95">
        <v>50</v>
      </c>
      <c r="D30" s="96">
        <v>70</v>
      </c>
      <c r="E30" s="93">
        <f t="shared" si="7"/>
        <v>3500</v>
      </c>
    </row>
    <row r="31" spans="1:6">
      <c r="A31" s="12" t="s">
        <v>166</v>
      </c>
      <c r="B31" s="90" t="s">
        <v>162</v>
      </c>
      <c r="C31" s="97">
        <v>624</v>
      </c>
      <c r="D31" s="96">
        <v>20</v>
      </c>
      <c r="E31" s="93">
        <f t="shared" si="7"/>
        <v>12480</v>
      </c>
    </row>
    <row r="32" spans="1:6" ht="14.25" customHeight="1">
      <c r="A32" s="12" t="s">
        <v>167</v>
      </c>
      <c r="B32" s="90" t="s">
        <v>162</v>
      </c>
      <c r="C32" s="97">
        <v>624</v>
      </c>
      <c r="D32" s="96">
        <v>2</v>
      </c>
      <c r="E32" s="93">
        <f t="shared" si="7"/>
        <v>1248</v>
      </c>
    </row>
    <row r="33" spans="1:5">
      <c r="A33" s="12" t="s">
        <v>168</v>
      </c>
      <c r="B33" s="90" t="s">
        <v>162</v>
      </c>
      <c r="C33" s="97">
        <v>624</v>
      </c>
      <c r="D33" s="96">
        <v>15</v>
      </c>
      <c r="E33" s="93">
        <f t="shared" si="7"/>
        <v>9360</v>
      </c>
    </row>
    <row r="34" spans="1:5">
      <c r="A34" s="12" t="s">
        <v>169</v>
      </c>
      <c r="B34" s="98" t="s">
        <v>162</v>
      </c>
      <c r="C34" s="97">
        <v>624</v>
      </c>
      <c r="D34" s="96">
        <v>100</v>
      </c>
      <c r="E34" s="99">
        <f t="shared" si="7"/>
        <v>62400</v>
      </c>
    </row>
    <row r="35" spans="1:5">
      <c r="A35" s="100" t="s">
        <v>122</v>
      </c>
      <c r="B35" s="101"/>
      <c r="C35" s="102">
        <f>SUM(C28:C34)</f>
        <v>7746</v>
      </c>
      <c r="D35" s="103">
        <f>SUM(D28:D34)</f>
        <v>233</v>
      </c>
      <c r="E35" s="104">
        <f>SUM(E28:E34)</f>
        <v>134748</v>
      </c>
    </row>
    <row r="36" spans="1:5">
      <c r="A36" s="496"/>
      <c r="B36" s="497"/>
      <c r="C36" s="497"/>
      <c r="D36" s="497"/>
      <c r="E36" s="498"/>
    </row>
    <row r="37" spans="1:5" ht="18" customHeight="1">
      <c r="A37" s="569" t="s">
        <v>170</v>
      </c>
      <c r="B37" s="570"/>
      <c r="C37" s="570"/>
      <c r="D37" s="570"/>
      <c r="E37" s="571"/>
    </row>
    <row r="38" spans="1:5" ht="25.5" customHeight="1">
      <c r="A38" s="106" t="s">
        <v>171</v>
      </c>
      <c r="B38" s="107" t="s">
        <v>9</v>
      </c>
      <c r="C38" s="107" t="s">
        <v>158</v>
      </c>
      <c r="D38" s="107" t="s">
        <v>172</v>
      </c>
      <c r="E38" s="107" t="s">
        <v>160</v>
      </c>
    </row>
    <row r="39" spans="1:5" ht="15" customHeight="1">
      <c r="A39" s="108" t="str">
        <f>A5</f>
        <v>Servicios públicos (agua, luz, eletricidad)</v>
      </c>
      <c r="B39" s="109"/>
      <c r="C39" s="109">
        <v>12</v>
      </c>
      <c r="D39" s="110">
        <v>100</v>
      </c>
      <c r="E39" s="111">
        <f t="shared" ref="E39:E46" si="8">C39*D39</f>
        <v>1200</v>
      </c>
    </row>
    <row r="40" spans="1:5" ht="15" customHeight="1">
      <c r="A40" s="41" t="str">
        <f>A9</f>
        <v>Servicio de internet/Televisión</v>
      </c>
      <c r="B40" s="90"/>
      <c r="C40" s="90">
        <v>12</v>
      </c>
      <c r="D40" s="112">
        <v>50</v>
      </c>
      <c r="E40" s="113">
        <f t="shared" si="8"/>
        <v>600</v>
      </c>
    </row>
    <row r="41" spans="1:5" ht="15" customHeight="1">
      <c r="A41" s="44" t="s">
        <v>173</v>
      </c>
      <c r="B41" s="90" t="s">
        <v>174</v>
      </c>
      <c r="C41" s="90">
        <v>960</v>
      </c>
      <c r="D41" s="112">
        <v>1</v>
      </c>
      <c r="E41" s="113">
        <f t="shared" si="8"/>
        <v>960</v>
      </c>
    </row>
    <row r="42" spans="1:5" ht="15" customHeight="1">
      <c r="A42" s="44" t="s">
        <v>173</v>
      </c>
      <c r="B42" s="90" t="s">
        <v>174</v>
      </c>
      <c r="C42" s="90">
        <v>200</v>
      </c>
      <c r="D42" s="112">
        <v>5</v>
      </c>
      <c r="E42" s="113">
        <f t="shared" si="8"/>
        <v>1000</v>
      </c>
    </row>
    <row r="43" spans="1:5" ht="15" customHeight="1">
      <c r="A43" s="47" t="s">
        <v>175</v>
      </c>
      <c r="B43" s="90" t="s">
        <v>174</v>
      </c>
      <c r="C43" s="114">
        <v>24</v>
      </c>
      <c r="D43" s="115">
        <v>100</v>
      </c>
      <c r="E43" s="116">
        <f t="shared" si="8"/>
        <v>2400</v>
      </c>
    </row>
    <row r="44" spans="1:5" ht="15" customHeight="1">
      <c r="A44" s="41" t="s">
        <v>176</v>
      </c>
      <c r="B44" s="117"/>
      <c r="C44" s="117">
        <v>12</v>
      </c>
      <c r="D44" s="118">
        <f>Q14</f>
        <v>4781.3399999999992</v>
      </c>
      <c r="E44" s="116">
        <f t="shared" si="8"/>
        <v>57376.079999999987</v>
      </c>
    </row>
    <row r="45" spans="1:5" ht="15" customHeight="1">
      <c r="A45" s="44" t="s">
        <v>141</v>
      </c>
      <c r="B45" s="90" t="s">
        <v>177</v>
      </c>
      <c r="C45" s="90">
        <v>250</v>
      </c>
      <c r="D45" s="112">
        <v>10</v>
      </c>
      <c r="E45" s="113">
        <f t="shared" si="8"/>
        <v>2500</v>
      </c>
    </row>
    <row r="46" spans="1:5" ht="15" customHeight="1">
      <c r="A46" s="48" t="s">
        <v>178</v>
      </c>
      <c r="B46" s="119" t="s">
        <v>179</v>
      </c>
      <c r="C46" s="119">
        <v>250</v>
      </c>
      <c r="D46" s="120">
        <v>35</v>
      </c>
      <c r="E46" s="121">
        <f t="shared" si="8"/>
        <v>8750</v>
      </c>
    </row>
    <row r="47" spans="1:5" ht="15" customHeight="1">
      <c r="A47" s="100" t="s">
        <v>180</v>
      </c>
      <c r="B47" s="101"/>
      <c r="C47" s="102">
        <f>SUM(C39:C46)</f>
        <v>1720</v>
      </c>
      <c r="D47" s="102">
        <f>SUM(D39:D46)</f>
        <v>5082.3399999999992</v>
      </c>
      <c r="E47" s="122">
        <f>SUM(E39:E46)</f>
        <v>74786.079999999987</v>
      </c>
    </row>
    <row r="48" spans="1:5" ht="15" customHeight="1"/>
    <row r="49" spans="1:5" ht="15" customHeight="1">
      <c r="A49" s="123"/>
      <c r="B49" s="124"/>
      <c r="C49" s="125"/>
      <c r="D49" s="126"/>
      <c r="E49" s="127"/>
    </row>
    <row r="50" spans="1:5" ht="15" customHeight="1">
      <c r="A50" s="548" t="s">
        <v>181</v>
      </c>
      <c r="B50" s="549"/>
      <c r="C50" s="549"/>
      <c r="D50" s="549"/>
      <c r="E50" s="550"/>
    </row>
    <row r="51" spans="1:5" ht="15" customHeight="1">
      <c r="A51" s="128"/>
      <c r="B51" s="109"/>
      <c r="C51" s="109"/>
      <c r="D51" s="129"/>
      <c r="E51" s="130"/>
    </row>
    <row r="52" spans="1:5" ht="15" customHeight="1">
      <c r="A52" s="44"/>
      <c r="B52" s="90"/>
      <c r="C52" s="90"/>
      <c r="D52" s="42"/>
      <c r="E52" s="131"/>
    </row>
    <row r="53" spans="1:5" ht="15" customHeight="1">
      <c r="A53" s="47"/>
      <c r="B53" s="90"/>
      <c r="C53" s="114"/>
      <c r="D53" s="115"/>
      <c r="E53" s="116"/>
    </row>
    <row r="54" spans="1:5" ht="15" customHeight="1">
      <c r="A54" s="41"/>
      <c r="B54" s="117"/>
      <c r="C54" s="117"/>
      <c r="D54" s="132"/>
      <c r="E54" s="116"/>
    </row>
    <row r="55" spans="1:5" ht="15" customHeight="1">
      <c r="A55" s="44"/>
      <c r="B55" s="90"/>
      <c r="C55" s="90"/>
      <c r="D55" s="42"/>
      <c r="E55" s="131"/>
    </row>
    <row r="56" spans="1:5" ht="15" customHeight="1">
      <c r="A56" s="48"/>
      <c r="B56" s="119"/>
      <c r="C56" s="119"/>
      <c r="D56" s="120"/>
      <c r="E56" s="121"/>
    </row>
    <row r="57" spans="1:5" ht="15" customHeight="1">
      <c r="A57" s="133" t="s">
        <v>182</v>
      </c>
      <c r="B57" s="134"/>
      <c r="C57" s="135">
        <f>SUM(C56:C56)</f>
        <v>0</v>
      </c>
      <c r="D57" s="136">
        <f>SUM(D56:D56)</f>
        <v>0</v>
      </c>
      <c r="E57" s="137">
        <f>SUM(E51:E56)</f>
        <v>0</v>
      </c>
    </row>
    <row r="58" spans="1:5" ht="15" customHeight="1">
      <c r="A58" s="551"/>
      <c r="B58" s="551"/>
      <c r="C58" s="551"/>
      <c r="D58" s="551"/>
      <c r="E58" s="551"/>
    </row>
    <row r="59" spans="1:5" ht="15" customHeight="1">
      <c r="A59" s="138" t="s">
        <v>183</v>
      </c>
      <c r="B59" s="552">
        <f>+E47+E57</f>
        <v>74786.079999999987</v>
      </c>
      <c r="C59" s="553"/>
      <c r="D59" s="553"/>
      <c r="E59" s="554"/>
    </row>
    <row r="60" spans="1:5" ht="15" customHeight="1"/>
    <row r="61" spans="1:5" ht="15" customHeight="1"/>
    <row r="62" spans="1:5" ht="15" customHeight="1">
      <c r="A62" s="139"/>
      <c r="B62" s="140"/>
      <c r="C62" s="140"/>
      <c r="D62" s="141"/>
      <c r="E62" s="142"/>
    </row>
    <row r="63" spans="1:5" ht="15" customHeight="1">
      <c r="A63" s="139"/>
      <c r="B63" s="140"/>
      <c r="C63" s="140"/>
      <c r="D63" s="141"/>
      <c r="E63" s="142"/>
    </row>
    <row r="64" spans="1:5" ht="15" customHeight="1">
      <c r="A64" s="139"/>
      <c r="B64" s="140"/>
      <c r="C64" s="140"/>
      <c r="D64" s="141"/>
      <c r="E64" s="142"/>
    </row>
    <row r="65" spans="1:5" ht="15" customHeight="1">
      <c r="A65" s="178"/>
      <c r="B65" s="178"/>
      <c r="C65" s="178"/>
      <c r="D65" s="178"/>
      <c r="E65" s="178"/>
    </row>
    <row r="66" spans="1:5" ht="15" customHeight="1">
      <c r="A66" s="178"/>
      <c r="B66" s="178"/>
      <c r="C66" s="178"/>
      <c r="D66" s="178"/>
      <c r="E66" s="178"/>
    </row>
    <row r="67" spans="1:5" ht="15" customHeight="1">
      <c r="A67" s="139"/>
      <c r="B67" s="140"/>
      <c r="C67" s="140"/>
      <c r="D67" s="141"/>
      <c r="E67" s="142"/>
    </row>
    <row r="68" spans="1:5">
      <c r="A68" s="139"/>
      <c r="B68" s="140"/>
      <c r="C68" s="140"/>
      <c r="D68" s="141"/>
      <c r="E68" s="142"/>
    </row>
    <row r="69" spans="1:5">
      <c r="A69" s="139"/>
      <c r="B69" s="140"/>
      <c r="C69" s="140"/>
      <c r="D69" s="141"/>
      <c r="E69" s="142"/>
    </row>
    <row r="70" spans="1:5">
      <c r="A70" s="139"/>
      <c r="B70" s="140"/>
      <c r="C70" s="140"/>
      <c r="D70" s="141"/>
      <c r="E70" s="142"/>
    </row>
    <row r="71" spans="1:5">
      <c r="A71" s="179"/>
      <c r="B71" s="179"/>
      <c r="C71" s="179"/>
      <c r="D71" s="180"/>
      <c r="E71" s="180"/>
    </row>
    <row r="72" spans="1:5" ht="18.75">
      <c r="A72" s="181"/>
      <c r="B72" s="182"/>
      <c r="C72" s="182"/>
      <c r="D72" s="182"/>
      <c r="E72" s="182"/>
    </row>
    <row r="73" spans="1:5" ht="18.75">
      <c r="A73" s="183"/>
      <c r="B73" s="184"/>
      <c r="C73" s="184"/>
      <c r="D73" s="184"/>
      <c r="E73" s="184"/>
    </row>
    <row r="77" spans="1:5">
      <c r="A77" s="185" t="s">
        <v>122</v>
      </c>
      <c r="B77" s="186"/>
      <c r="C77" s="185">
        <f>SUM(C56:C56)</f>
        <v>0</v>
      </c>
      <c r="D77" s="186"/>
      <c r="E77" s="187">
        <f>SUM(E56:E56)</f>
        <v>0</v>
      </c>
    </row>
  </sheetData>
  <mergeCells count="24">
    <mergeCell ref="A1:E1"/>
    <mergeCell ref="I1:R1"/>
    <mergeCell ref="A2:E2"/>
    <mergeCell ref="B3:E3"/>
    <mergeCell ref="B4:E4"/>
    <mergeCell ref="B5:E5"/>
    <mergeCell ref="B6:E6"/>
    <mergeCell ref="B7:E7"/>
    <mergeCell ref="B8:E8"/>
    <mergeCell ref="I8:R8"/>
    <mergeCell ref="B9:E9"/>
    <mergeCell ref="B10:E10"/>
    <mergeCell ref="B11:E11"/>
    <mergeCell ref="B12:E12"/>
    <mergeCell ref="B13:E13"/>
    <mergeCell ref="A50:E50"/>
    <mergeCell ref="A58:E58"/>
    <mergeCell ref="B59:E59"/>
    <mergeCell ref="B16:E24"/>
    <mergeCell ref="B14:E14"/>
    <mergeCell ref="A15:E15"/>
    <mergeCell ref="A26:E26"/>
    <mergeCell ref="A36:E36"/>
    <mergeCell ref="A37:E3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3" workbookViewId="0">
      <selection activeCell="B15" sqref="B15"/>
    </sheetView>
  </sheetViews>
  <sheetFormatPr baseColWidth="10" defaultColWidth="11" defaultRowHeight="15"/>
  <cols>
    <col min="1" max="1" width="45.7109375" customWidth="1"/>
    <col min="2" max="6" width="15.7109375" customWidth="1"/>
    <col min="7" max="7" width="14.140625" customWidth="1"/>
    <col min="9" max="9" width="31.28515625" customWidth="1"/>
  </cols>
  <sheetData>
    <row r="1" spans="1:9">
      <c r="A1" s="584" t="s">
        <v>184</v>
      </c>
      <c r="B1" s="585"/>
      <c r="C1" s="585"/>
      <c r="D1" s="585"/>
      <c r="E1" s="585"/>
      <c r="F1" s="585"/>
      <c r="G1" s="586"/>
    </row>
    <row r="2" spans="1:9" ht="58.5" customHeight="1">
      <c r="A2" s="587" t="s">
        <v>103</v>
      </c>
      <c r="B2" s="494"/>
      <c r="C2" s="494"/>
      <c r="D2" s="494"/>
      <c r="E2" s="494"/>
      <c r="F2" s="494"/>
      <c r="G2" s="495"/>
    </row>
    <row r="3" spans="1:9" ht="18.75" customHeight="1">
      <c r="A3" s="588"/>
      <c r="B3" s="589"/>
      <c r="C3" s="589"/>
      <c r="D3" s="589"/>
      <c r="E3" s="589"/>
      <c r="F3" s="589"/>
      <c r="G3" s="590"/>
    </row>
    <row r="4" spans="1:9">
      <c r="A4" s="1" t="s">
        <v>185</v>
      </c>
      <c r="B4" s="2" t="s">
        <v>186</v>
      </c>
      <c r="C4" s="2" t="s">
        <v>187</v>
      </c>
      <c r="D4" s="2" t="s">
        <v>188</v>
      </c>
      <c r="E4" s="2" t="s">
        <v>189</v>
      </c>
      <c r="F4" s="2" t="s">
        <v>190</v>
      </c>
      <c r="G4" s="3" t="s">
        <v>191</v>
      </c>
      <c r="I4" s="76" t="s">
        <v>237</v>
      </c>
    </row>
    <row r="5" spans="1:9">
      <c r="A5" s="4" t="str">
        <f>'3.-Proyección de ingresos-costo'!A28</f>
        <v>1. Ingreso Hospedaje</v>
      </c>
      <c r="B5" s="5"/>
      <c r="C5" s="6">
        <f>'3.-Proyección de ingresos-costo'!E28</f>
        <v>20800</v>
      </c>
      <c r="D5" s="6">
        <f>C5*0.07+C5</f>
        <v>22256</v>
      </c>
      <c r="E5" s="6">
        <f>D5*0.07+D5</f>
        <v>23813.919999999998</v>
      </c>
      <c r="F5" s="6">
        <f>E5*0.07+E5</f>
        <v>25480.894399999997</v>
      </c>
      <c r="G5" s="7">
        <f>F5*0.07+F5</f>
        <v>27264.557007999996</v>
      </c>
      <c r="I5" s="591" t="s">
        <v>236</v>
      </c>
    </row>
    <row r="6" spans="1:9">
      <c r="A6" s="8" t="str">
        <f>'3.-Proyección de ingresos-costo'!A29</f>
        <v>2. Ingreso Alimentación</v>
      </c>
      <c r="B6" s="9"/>
      <c r="C6" s="10">
        <f>'3.-Proyección de ingresos-costo'!E29</f>
        <v>24960</v>
      </c>
      <c r="D6" s="10">
        <f t="shared" ref="D6:G11" si="0">C6*0.07+C6</f>
        <v>26707.200000000001</v>
      </c>
      <c r="E6" s="10">
        <f t="shared" si="0"/>
        <v>28576.704000000002</v>
      </c>
      <c r="F6" s="10">
        <f t="shared" si="0"/>
        <v>30577.073280000001</v>
      </c>
      <c r="G6" s="11">
        <f t="shared" si="0"/>
        <v>32717.468409600002</v>
      </c>
      <c r="I6" s="592"/>
    </row>
    <row r="7" spans="1:9">
      <c r="A7" s="8" t="str">
        <f>'3.-Proyección de ingresos-costo'!A30</f>
        <v>3. Ingreso Paquetes Turísticos</v>
      </c>
      <c r="B7" s="9"/>
      <c r="C7" s="10">
        <f>'3.-Proyección de ingresos-costo'!E30</f>
        <v>3500</v>
      </c>
      <c r="D7" s="10">
        <f t="shared" si="0"/>
        <v>3745</v>
      </c>
      <c r="E7" s="10">
        <f t="shared" si="0"/>
        <v>4007.15</v>
      </c>
      <c r="F7" s="10">
        <f t="shared" si="0"/>
        <v>4287.6504999999997</v>
      </c>
      <c r="G7" s="11">
        <f t="shared" si="0"/>
        <v>4587.7860350000001</v>
      </c>
      <c r="I7" s="592"/>
    </row>
    <row r="8" spans="1:9">
      <c r="A8" s="8" t="str">
        <f>'3.-Proyección de ingresos-costo'!A31</f>
        <v>4. Ingreso Transporte</v>
      </c>
      <c r="B8" s="9"/>
      <c r="C8" s="10">
        <f>'3.-Proyección de ingresos-costo'!E31</f>
        <v>12480</v>
      </c>
      <c r="D8" s="10">
        <f t="shared" si="0"/>
        <v>13353.6</v>
      </c>
      <c r="E8" s="10">
        <f t="shared" si="0"/>
        <v>14288.352000000001</v>
      </c>
      <c r="F8" s="10">
        <f t="shared" si="0"/>
        <v>15288.53664</v>
      </c>
      <c r="G8" s="11">
        <f t="shared" si="0"/>
        <v>16358.734204800001</v>
      </c>
      <c r="I8" s="592"/>
    </row>
    <row r="9" spans="1:9">
      <c r="A9" s="8" t="str">
        <f>'3.-Proyección de ingresos-costo'!A32</f>
        <v>5. Ingreso Atractivos</v>
      </c>
      <c r="B9" s="9"/>
      <c r="C9" s="10">
        <f>'3.-Proyección de ingresos-costo'!E32</f>
        <v>1248</v>
      </c>
      <c r="D9" s="10">
        <f t="shared" si="0"/>
        <v>1335.3600000000001</v>
      </c>
      <c r="E9" s="10">
        <f t="shared" si="0"/>
        <v>1428.8352000000002</v>
      </c>
      <c r="F9" s="10">
        <f t="shared" si="0"/>
        <v>1528.8536640000002</v>
      </c>
      <c r="G9" s="11">
        <f t="shared" si="0"/>
        <v>1635.8734204800003</v>
      </c>
      <c r="I9" s="593"/>
    </row>
    <row r="10" spans="1:9">
      <c r="A10" s="8" t="str">
        <f>'3.-Proyección de ingresos-costo'!A33</f>
        <v xml:space="preserve">6. Ingreso Deportes extremos </v>
      </c>
      <c r="B10" s="9"/>
      <c r="C10" s="10">
        <f>'3.-Proyección de ingresos-costo'!E33</f>
        <v>9360</v>
      </c>
      <c r="D10" s="10">
        <f t="shared" si="0"/>
        <v>10015.200000000001</v>
      </c>
      <c r="E10" s="10">
        <f t="shared" si="0"/>
        <v>10716.264000000001</v>
      </c>
      <c r="F10" s="10">
        <f t="shared" si="0"/>
        <v>11466.402480000001</v>
      </c>
      <c r="G10" s="11">
        <f>F10*0.07+F10</f>
        <v>12269.050653600001</v>
      </c>
    </row>
    <row r="11" spans="1:9">
      <c r="A11" s="12" t="str">
        <f>'3.-Proyección de ingresos-costo'!A34</f>
        <v xml:space="preserve">7. Ingreso  sala de eventos </v>
      </c>
      <c r="B11" s="13"/>
      <c r="C11" s="14">
        <f>'3.-Proyección de ingresos-costo'!E34</f>
        <v>62400</v>
      </c>
      <c r="D11" s="14">
        <f t="shared" si="0"/>
        <v>66768</v>
      </c>
      <c r="E11" s="14">
        <f t="shared" si="0"/>
        <v>71441.759999999995</v>
      </c>
      <c r="F11" s="14">
        <f t="shared" si="0"/>
        <v>76442.683199999999</v>
      </c>
      <c r="G11" s="15">
        <f t="shared" si="0"/>
        <v>81793.671023999996</v>
      </c>
    </row>
    <row r="12" spans="1:9">
      <c r="A12" s="16" t="s">
        <v>192</v>
      </c>
      <c r="B12" s="17"/>
      <c r="C12" s="18">
        <f>SUM(C5:C11)</f>
        <v>134748</v>
      </c>
      <c r="D12" s="18">
        <f t="shared" ref="D12:G12" si="1">SUM(D5:D11)</f>
        <v>144180.35999999999</v>
      </c>
      <c r="E12" s="18">
        <f t="shared" si="1"/>
        <v>154272.9852</v>
      </c>
      <c r="F12" s="18">
        <f t="shared" si="1"/>
        <v>165072.09416400001</v>
      </c>
      <c r="G12" s="18">
        <f t="shared" si="1"/>
        <v>176627.14075547998</v>
      </c>
    </row>
    <row r="13" spans="1:9">
      <c r="A13" s="19"/>
      <c r="B13" s="20"/>
      <c r="C13" s="21"/>
      <c r="D13" s="21"/>
      <c r="E13" s="21"/>
      <c r="F13" s="21"/>
      <c r="G13" s="22"/>
    </row>
    <row r="14" spans="1:9">
      <c r="A14" s="23" t="s">
        <v>193</v>
      </c>
      <c r="B14" s="24"/>
      <c r="C14" s="24"/>
      <c r="D14" s="24"/>
      <c r="E14" s="24"/>
      <c r="F14" s="24"/>
      <c r="G14" s="25"/>
    </row>
    <row r="15" spans="1:9">
      <c r="A15" s="26" t="s">
        <v>194</v>
      </c>
      <c r="B15" s="27">
        <f>'1.- Matriz de inversión'!I70</f>
        <v>189884.91999999998</v>
      </c>
      <c r="C15" s="28"/>
      <c r="D15" s="28"/>
      <c r="E15" s="28"/>
      <c r="F15" s="28"/>
      <c r="G15" s="29"/>
    </row>
    <row r="16" spans="1:9">
      <c r="A16" s="30" t="s">
        <v>195</v>
      </c>
      <c r="B16" s="31"/>
      <c r="C16" s="32"/>
      <c r="D16" s="32"/>
      <c r="E16" s="32"/>
      <c r="F16" s="32"/>
      <c r="G16" s="33"/>
    </row>
    <row r="17" spans="1:9">
      <c r="A17" s="19"/>
      <c r="B17" s="34"/>
      <c r="C17" s="34"/>
      <c r="D17" s="34"/>
      <c r="E17" s="34"/>
      <c r="F17" s="34"/>
      <c r="G17" s="35"/>
    </row>
    <row r="18" spans="1:9">
      <c r="A18" s="23" t="s">
        <v>196</v>
      </c>
      <c r="B18" s="36"/>
      <c r="C18" s="36"/>
      <c r="D18" s="36"/>
      <c r="E18" s="36"/>
      <c r="F18" s="36"/>
      <c r="G18" s="37"/>
      <c r="I18" s="77" t="s">
        <v>238</v>
      </c>
    </row>
    <row r="19" spans="1:9">
      <c r="A19" s="38" t="str">
        <f>'3.-Proyección de ingresos-costo'!A39</f>
        <v>Servicios públicos (agua, luz, eletricidad)</v>
      </c>
      <c r="B19" s="39"/>
      <c r="C19" s="40">
        <f>'3.-Proyección de ingresos-costo'!E39</f>
        <v>1200</v>
      </c>
      <c r="D19" s="6">
        <f>C19*0.045+C19</f>
        <v>1254</v>
      </c>
      <c r="E19" s="6">
        <f t="shared" ref="E19:G19" si="2">D19*0.045+D19</f>
        <v>1310.43</v>
      </c>
      <c r="F19" s="6">
        <f t="shared" si="2"/>
        <v>1369.3993500000001</v>
      </c>
      <c r="G19" s="6">
        <f t="shared" si="2"/>
        <v>1431.0223207500001</v>
      </c>
      <c r="I19" s="591" t="s">
        <v>235</v>
      </c>
    </row>
    <row r="20" spans="1:9">
      <c r="A20" s="41" t="str">
        <f>'3.-Proyección de ingresos-costo'!A40</f>
        <v>Servicio de internet/Televisión</v>
      </c>
      <c r="B20" s="42"/>
      <c r="C20" s="43">
        <f>'3.-Proyección de ingresos-costo'!E40</f>
        <v>600</v>
      </c>
      <c r="D20" s="6">
        <f t="shared" ref="D20:G26" si="3">C20*0.045+C20</f>
        <v>627</v>
      </c>
      <c r="E20" s="6">
        <f t="shared" si="3"/>
        <v>655.21500000000003</v>
      </c>
      <c r="F20" s="6">
        <f t="shared" si="3"/>
        <v>684.69967500000007</v>
      </c>
      <c r="G20" s="6">
        <f t="shared" si="3"/>
        <v>715.51116037500003</v>
      </c>
      <c r="I20" s="592"/>
    </row>
    <row r="21" spans="1:9">
      <c r="A21" s="44" t="str">
        <f>'3.-Proyección de ingresos-costo'!A41</f>
        <v>Pago de alquiler de ingresos a atractivo</v>
      </c>
      <c r="B21" s="45"/>
      <c r="C21" s="46">
        <f>'3.-Proyección de ingresos-costo'!E41</f>
        <v>960</v>
      </c>
      <c r="D21" s="6">
        <f t="shared" si="3"/>
        <v>1003.2</v>
      </c>
      <c r="E21" s="6">
        <f t="shared" si="3"/>
        <v>1048.3440000000001</v>
      </c>
      <c r="F21" s="6">
        <f t="shared" si="3"/>
        <v>1095.5194800000002</v>
      </c>
      <c r="G21" s="6">
        <f t="shared" si="3"/>
        <v>1144.8178566000001</v>
      </c>
      <c r="I21" s="592"/>
    </row>
    <row r="22" spans="1:9">
      <c r="A22" s="44" t="str">
        <f>'3.-Proyección de ingresos-costo'!A42</f>
        <v>Pago de alquiler de ingresos a atractivo</v>
      </c>
      <c r="B22" s="42"/>
      <c r="C22" s="46">
        <f>'3.-Proyección de ingresos-costo'!E42</f>
        <v>1000</v>
      </c>
      <c r="D22" s="6">
        <f t="shared" si="3"/>
        <v>1045</v>
      </c>
      <c r="E22" s="6">
        <f t="shared" si="3"/>
        <v>1092.0250000000001</v>
      </c>
      <c r="F22" s="6">
        <f t="shared" si="3"/>
        <v>1141.1661250000002</v>
      </c>
      <c r="G22" s="6">
        <f t="shared" si="3"/>
        <v>1192.5186006250001</v>
      </c>
      <c r="I22" s="592"/>
    </row>
    <row r="23" spans="1:9">
      <c r="A23" s="47" t="str">
        <f>'3.-Proyección de ingresos-costo'!A43</f>
        <v xml:space="preserve">Mantenimiento de atractivos y de infraestructura </v>
      </c>
      <c r="B23" s="42"/>
      <c r="C23" s="46">
        <f>'3.-Proyección de ingresos-costo'!E43</f>
        <v>2400</v>
      </c>
      <c r="D23" s="6">
        <f t="shared" si="3"/>
        <v>2508</v>
      </c>
      <c r="E23" s="6">
        <f t="shared" si="3"/>
        <v>2620.86</v>
      </c>
      <c r="F23" s="6">
        <f t="shared" si="3"/>
        <v>2738.7987000000003</v>
      </c>
      <c r="G23" s="6">
        <f t="shared" si="3"/>
        <v>2862.0446415000001</v>
      </c>
      <c r="I23" s="592"/>
    </row>
    <row r="24" spans="1:9">
      <c r="A24" s="41" t="str">
        <f>'3.-Proyección de ingresos-costo'!A44</f>
        <v>Mano de obra directa</v>
      </c>
      <c r="B24" s="42"/>
      <c r="C24" s="46">
        <f>'3.-Proyección de ingresos-costo'!E44</f>
        <v>57376.079999999987</v>
      </c>
      <c r="D24" s="6">
        <f t="shared" si="3"/>
        <v>59958.003599999989</v>
      </c>
      <c r="E24" s="6">
        <f t="shared" si="3"/>
        <v>62656.113761999986</v>
      </c>
      <c r="F24" s="6">
        <f t="shared" si="3"/>
        <v>65475.638881289982</v>
      </c>
      <c r="G24" s="6">
        <f t="shared" si="3"/>
        <v>68422.042630948024</v>
      </c>
      <c r="I24" s="592"/>
    </row>
    <row r="25" spans="1:9">
      <c r="A25" s="44" t="str">
        <f>'3.-Proyección de ingresos-costo'!A45</f>
        <v>Transporte</v>
      </c>
      <c r="B25" s="42"/>
      <c r="C25" s="46">
        <f>'3.-Proyección de ingresos-costo'!E45</f>
        <v>2500</v>
      </c>
      <c r="D25" s="6">
        <f t="shared" si="3"/>
        <v>2612.5</v>
      </c>
      <c r="E25" s="6">
        <f t="shared" si="3"/>
        <v>2730.0625</v>
      </c>
      <c r="F25" s="6">
        <f t="shared" si="3"/>
        <v>2852.9153124999998</v>
      </c>
      <c r="G25" s="6">
        <f t="shared" si="3"/>
        <v>2981.2965015625</v>
      </c>
      <c r="I25" s="593"/>
    </row>
    <row r="26" spans="1:9">
      <c r="A26" s="48" t="str">
        <f>'3.-Proyección de ingresos-costo'!A46</f>
        <v>Compra de víveres</v>
      </c>
      <c r="B26" s="49"/>
      <c r="C26" s="50">
        <f>'3.-Proyección de ingresos-costo'!E46</f>
        <v>8750</v>
      </c>
      <c r="D26" s="6">
        <f t="shared" si="3"/>
        <v>9143.75</v>
      </c>
      <c r="E26" s="6">
        <f t="shared" si="3"/>
        <v>9555.21875</v>
      </c>
      <c r="F26" s="6">
        <f t="shared" si="3"/>
        <v>9985.2035937500004</v>
      </c>
      <c r="G26" s="6">
        <f t="shared" si="3"/>
        <v>10434.537755468751</v>
      </c>
    </row>
    <row r="27" spans="1:9" ht="14.45" customHeight="1">
      <c r="A27" s="51" t="s">
        <v>197</v>
      </c>
      <c r="B27" s="52"/>
      <c r="C27" s="53">
        <f>SUM(C19:C26)</f>
        <v>74786.079999999987</v>
      </c>
      <c r="D27" s="53">
        <f t="shared" ref="D27:G27" si="4">SUM(D19:D26)</f>
        <v>78151.453599999993</v>
      </c>
      <c r="E27" s="53">
        <f t="shared" si="4"/>
        <v>81668.26901199999</v>
      </c>
      <c r="F27" s="53">
        <f t="shared" si="4"/>
        <v>85343.341117539981</v>
      </c>
      <c r="G27" s="53">
        <f t="shared" si="4"/>
        <v>89183.791467829258</v>
      </c>
    </row>
    <row r="28" spans="1:9">
      <c r="A28" s="16" t="s">
        <v>198</v>
      </c>
      <c r="B28" s="17">
        <f>-B15</f>
        <v>-189884.91999999998</v>
      </c>
      <c r="C28" s="18">
        <f>C12-C27</f>
        <v>59961.920000000013</v>
      </c>
      <c r="D28" s="18">
        <f t="shared" ref="D28:G28" si="5">D12-D27</f>
        <v>66028.906399999993</v>
      </c>
      <c r="E28" s="18">
        <f t="shared" si="5"/>
        <v>72604.716188000006</v>
      </c>
      <c r="F28" s="18">
        <f t="shared" si="5"/>
        <v>79728.753046460028</v>
      </c>
      <c r="G28" s="18">
        <f t="shared" si="5"/>
        <v>87443.349287650723</v>
      </c>
    </row>
    <row r="29" spans="1:9">
      <c r="A29" s="54"/>
      <c r="B29" s="55"/>
      <c r="C29" s="55"/>
      <c r="D29" s="55"/>
      <c r="E29" s="55"/>
      <c r="F29" s="55"/>
      <c r="G29" s="55"/>
    </row>
    <row r="31" spans="1:9">
      <c r="A31" s="56" t="s">
        <v>199</v>
      </c>
      <c r="B31" s="57"/>
      <c r="C31" s="57"/>
      <c r="D31" s="57"/>
      <c r="E31" s="57"/>
      <c r="F31" s="57"/>
    </row>
    <row r="32" spans="1:9" ht="30">
      <c r="A32" s="58" t="s">
        <v>200</v>
      </c>
      <c r="B32" s="59">
        <v>0.12</v>
      </c>
      <c r="C32" s="60"/>
      <c r="D32" s="60" t="s">
        <v>201</v>
      </c>
      <c r="E32" s="61" t="s">
        <v>202</v>
      </c>
      <c r="F32" s="62" t="s">
        <v>203</v>
      </c>
    </row>
    <row r="33" spans="1:6">
      <c r="A33" s="63" t="s">
        <v>204</v>
      </c>
      <c r="B33" s="64">
        <f>+NPV(B32,C28:G28)+B28</f>
        <v>68255.720045109454</v>
      </c>
      <c r="C33" s="60"/>
      <c r="D33" s="65" t="s">
        <v>205</v>
      </c>
      <c r="E33" s="66" t="s">
        <v>206</v>
      </c>
      <c r="F33" s="67" t="s">
        <v>207</v>
      </c>
    </row>
    <row r="34" spans="1:6">
      <c r="A34" s="68" t="s">
        <v>208</v>
      </c>
      <c r="B34" s="69">
        <f>+IRR(B28:G28)</f>
        <v>0.24718323045071022</v>
      </c>
      <c r="C34" s="60"/>
      <c r="D34" s="65" t="s">
        <v>209</v>
      </c>
      <c r="E34" s="70" t="s">
        <v>210</v>
      </c>
      <c r="F34" s="67" t="s">
        <v>211</v>
      </c>
    </row>
    <row r="35" spans="1:6">
      <c r="A35" s="71" t="s">
        <v>212</v>
      </c>
      <c r="B35" s="72">
        <f>+(NPV(B32,C12:G12)+B12)/(NPV(B32,C27:G27)+B15)</f>
        <v>1.1416292288959722</v>
      </c>
      <c r="C35" s="60"/>
      <c r="D35" s="60"/>
      <c r="E35" s="60"/>
      <c r="F35" s="60"/>
    </row>
    <row r="36" spans="1:6">
      <c r="A36" s="73"/>
      <c r="B36" s="73"/>
      <c r="C36" s="73"/>
      <c r="D36" s="73"/>
      <c r="E36" s="73"/>
      <c r="F36" s="73"/>
    </row>
    <row r="37" spans="1:6">
      <c r="A37" s="74" t="s">
        <v>213</v>
      </c>
      <c r="B37" s="73"/>
      <c r="C37" s="73"/>
      <c r="D37" s="73"/>
      <c r="E37" s="73"/>
      <c r="F37" s="73"/>
    </row>
    <row r="38" spans="1:6">
      <c r="A38" s="75" t="s">
        <v>214</v>
      </c>
      <c r="B38" s="73"/>
      <c r="C38" s="73"/>
      <c r="D38" s="73"/>
      <c r="E38" s="73"/>
      <c r="F38" s="73"/>
    </row>
    <row r="39" spans="1:6">
      <c r="A39" s="75" t="s">
        <v>215</v>
      </c>
      <c r="B39" s="73"/>
      <c r="C39" s="73"/>
      <c r="D39" s="73"/>
      <c r="E39" s="73"/>
      <c r="F39" s="73"/>
    </row>
  </sheetData>
  <mergeCells count="5">
    <mergeCell ref="A1:G1"/>
    <mergeCell ref="A2:G2"/>
    <mergeCell ref="A3:G3"/>
    <mergeCell ref="I5:I9"/>
    <mergeCell ref="I19:I25"/>
  </mergeCells>
  <conditionalFormatting sqref="B34">
    <cfRule type="cellIs" dxfId="2" priority="1" operator="lessThan">
      <formula>0.12</formula>
    </cfRule>
    <cfRule type="cellIs" dxfId="1" priority="2" operator="greaterThan">
      <formula>0.12</formula>
    </cfRule>
    <cfRule type="cellIs" dxfId="0" priority="3" operator="greaterThan">
      <formula>12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1.- Matriz de inversión</vt:lpstr>
      <vt:lpstr>2.- Cronograma actividades GAD</vt:lpstr>
      <vt:lpstr>2.- Cronograma desembo organiza</vt:lpstr>
      <vt:lpstr>3.-Proyección de ingresos-costo</vt:lpstr>
      <vt:lpstr>4.-Flujo de Caja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Godoy</dc:creator>
  <cp:lastModifiedBy>Diana C. Mosquera Cadena</cp:lastModifiedBy>
  <dcterms:created xsi:type="dcterms:W3CDTF">2023-12-21T14:00:00Z</dcterms:created>
  <dcterms:modified xsi:type="dcterms:W3CDTF">2025-04-22T17:17:57Z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CD90C1C5E63444A29AA9B3F2E6EE6888_12</vt:lpwstr>
  </property>
  <property fmtid="{D5CDD505-2E9C-101B-9397-08002B2CF9AE}" pid="3" name="KSOProductBuildVer">
    <vt:lpwstr>3082-12.2.0.17153</vt:lpwstr>
  </property>
</Properties>
</file>